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eadinggovuk-my.sharepoint.com/personal/mark_redfearn_reading_gov_uk/Documents/HSF/HSF 5/DWP Returns/"/>
    </mc:Choice>
  </mc:AlternateContent>
  <xr:revisionPtr revIDLastSave="76" documentId="8_{74933710-B1ED-4047-B7AD-513EE273232A}" xr6:coauthVersionLast="47" xr6:coauthVersionMax="47" xr10:uidLastSave="{03F39683-AE00-476B-8D32-C368F1A60B42}"/>
  <bookViews>
    <workbookView xWindow="-110" yWindow="-110" windowWidth="19420" windowHeight="10420" activeTab="1" xr2:uid="{C3157EB2-1EC6-4916-A844-17DBB5B19648}"/>
  </bookViews>
  <sheets>
    <sheet name="0 - Guidance" sheetId="14" r:id="rId1"/>
    <sheet name="1 - Governance" sheetId="1" r:id="rId2"/>
    <sheet name="2 - Spend" sheetId="8" r:id="rId3"/>
    <sheet name="3 - Volumes" sheetId="9" r:id="rId4"/>
    <sheet name="4 - Households helped" sheetId="11" r:id="rId5"/>
    <sheet name="5 - LA codes" sheetId="13" state="hidden" r:id="rId6"/>
    <sheet name="8 - Checksums" sheetId="17" state="hidden" r:id="rId7"/>
    <sheet name="6 - Allocations" sheetId="15" state="hidden" r:id="rId8"/>
    <sheet name="7 - Backend data" sheetId="16" state="hidden" r:id="rId9"/>
  </sheets>
  <definedNames>
    <definedName name="_xlnm._FilterDatabase" localSheetId="5" hidden="1">'5 - LA codes'!$A$2:$B$2</definedName>
    <definedName name="amber">'0 - Guidance'!$F$5</definedName>
    <definedName name="green">'0 - Guidance'!$F$4</definedName>
    <definedName name="red">'0 - Guidance'!$F$6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8" l="1"/>
  <c r="Q4" i="16"/>
  <c r="AO4" i="16"/>
  <c r="AN4" i="16"/>
  <c r="CE4" i="16"/>
  <c r="CD4" i="16"/>
  <c r="CC4" i="16"/>
  <c r="CB4" i="16"/>
  <c r="CA4" i="16"/>
  <c r="BZ4" i="16"/>
  <c r="BY4" i="16"/>
  <c r="BH4" i="16"/>
  <c r="BG4" i="16"/>
  <c r="BF4" i="16"/>
  <c r="BE4" i="16"/>
  <c r="BD4" i="16"/>
  <c r="BC4" i="16"/>
  <c r="BB4" i="16"/>
  <c r="AE4" i="16"/>
  <c r="AD4" i="16"/>
  <c r="AC4" i="16"/>
  <c r="AB4" i="16"/>
  <c r="AA4" i="16"/>
  <c r="Z4" i="16"/>
  <c r="Y4" i="16"/>
  <c r="A20" i="11"/>
  <c r="A20" i="9"/>
  <c r="I20" i="11"/>
  <c r="CO4" i="16" s="1"/>
  <c r="I20" i="9"/>
  <c r="BR4" i="16" s="1"/>
  <c r="I32" i="8" l="1"/>
  <c r="F20" i="8"/>
  <c r="D13" i="17" s="1"/>
  <c r="T4" i="16"/>
  <c r="A8" i="11"/>
  <c r="A27" i="1"/>
  <c r="C15" i="1"/>
  <c r="H4" i="16" s="1"/>
  <c r="A16" i="8"/>
  <c r="B4" i="16"/>
  <c r="E4" i="16" s="1"/>
  <c r="A11" i="1"/>
  <c r="CM4" i="16"/>
  <c r="CL4" i="16"/>
  <c r="CK4" i="16"/>
  <c r="CJ4" i="16"/>
  <c r="CI4" i="16"/>
  <c r="CH4" i="16"/>
  <c r="CG4" i="16"/>
  <c r="CF4" i="16"/>
  <c r="BX4" i="16"/>
  <c r="BW4" i="16"/>
  <c r="BV4" i="16"/>
  <c r="BU4" i="16"/>
  <c r="BP4" i="16"/>
  <c r="BO4" i="16"/>
  <c r="BN4" i="16"/>
  <c r="BM4" i="16"/>
  <c r="BL4" i="16"/>
  <c r="BK4" i="16"/>
  <c r="BJ4" i="16"/>
  <c r="BI4" i="16"/>
  <c r="BA4" i="16"/>
  <c r="AZ4" i="16"/>
  <c r="AY4" i="16"/>
  <c r="AX4" i="16"/>
  <c r="AM4" i="16"/>
  <c r="AL4" i="16"/>
  <c r="AK4" i="16"/>
  <c r="AJ4" i="16"/>
  <c r="AI4" i="16"/>
  <c r="AH4" i="16"/>
  <c r="AG4" i="16"/>
  <c r="AF4" i="16"/>
  <c r="X4" i="16"/>
  <c r="W4" i="16"/>
  <c r="V4" i="16"/>
  <c r="U4" i="16"/>
  <c r="M4" i="16"/>
  <c r="L4" i="16"/>
  <c r="K4" i="16"/>
  <c r="J4" i="16"/>
  <c r="I4" i="16"/>
  <c r="G4" i="16"/>
  <c r="A19" i="1"/>
  <c r="D14" i="17"/>
  <c r="A15" i="1"/>
  <c r="A16" i="9"/>
  <c r="A12" i="9"/>
  <c r="A8" i="9"/>
  <c r="E16" i="11"/>
  <c r="CQ4" i="16" s="1"/>
  <c r="A16" i="11"/>
  <c r="A12" i="11"/>
  <c r="C23" i="1" a="1"/>
  <c r="C23" i="1" s="1"/>
  <c r="R4" i="16" s="1"/>
  <c r="C11" i="1"/>
  <c r="E23" i="1" s="1" a="1"/>
  <c r="E23" i="1" s="1"/>
  <c r="G12" i="11"/>
  <c r="CP4" i="16" s="1"/>
  <c r="F8" i="11"/>
  <c r="CN4" i="16" s="1"/>
  <c r="E16" i="9"/>
  <c r="BT4" i="16" s="1"/>
  <c r="G12" i="9"/>
  <c r="BS4" i="16" s="1"/>
  <c r="F8" i="9"/>
  <c r="BQ4" i="16" s="1"/>
  <c r="E28" i="8"/>
  <c r="D16" i="17" s="1"/>
  <c r="G24" i="8"/>
  <c r="D15" i="17" l="1"/>
  <c r="AQ4" i="16"/>
  <c r="A32" i="8"/>
  <c r="C38" i="1"/>
  <c r="C37" i="1"/>
  <c r="A28" i="8"/>
  <c r="AR4" i="16"/>
  <c r="C7" i="17"/>
  <c r="C5" i="17"/>
  <c r="D5" i="17"/>
  <c r="AP4" i="16"/>
  <c r="B23" i="1" a="1"/>
  <c r="B23" i="1" s="1"/>
  <c r="AT4" i="16" s="1"/>
  <c r="A24" i="8"/>
  <c r="A20" i="8"/>
  <c r="D7" i="17"/>
  <c r="AS4" i="16"/>
  <c r="D6" i="17"/>
  <c r="C8" i="17"/>
  <c r="D8" i="17"/>
  <c r="C35" i="1"/>
  <c r="C6" i="17"/>
  <c r="N4" i="16"/>
  <c r="C4" i="16"/>
  <c r="F4" i="16"/>
  <c r="D4" i="16"/>
  <c r="E16" i="8" l="1"/>
  <c r="C36" i="1" s="1"/>
  <c r="D11" i="1" s="1"/>
  <c r="AU4" i="16"/>
  <c r="C13" i="17"/>
  <c r="S4" i="16"/>
  <c r="AW4" i="16"/>
  <c r="D23" i="1"/>
  <c r="F23" i="1" s="1"/>
  <c r="P4" i="16" s="1"/>
  <c r="C14" i="17"/>
  <c r="C15" i="17"/>
  <c r="C16" i="17"/>
  <c r="AV4" i="16"/>
  <c r="O4" i="16" l="1"/>
  <c r="D4" i="17"/>
  <c r="C4"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4048D0-9B3D-4FDE-91C7-E84402788373}" keepAlive="1" name="Query - Admin_spend" description="Connection to the 'Admin_spend' query in the workbook." type="5" refreshedVersion="0" background="1">
    <dbPr connection="Provider=Microsoft.Mashup.OleDb.1;Data Source=$Workbook$;Location=Admin_spend;Extended Properties=&quot;&quot;" command="SELECT * FROM [Admin_spend]"/>
  </connection>
  <connection id="2" xr16:uid="{3F80DBA8-6300-4139-AB6B-5F1D66E9634B}" keepAlive="1" name="Query - LA_Details" description="Connection to the 'LA_Details' query in the workbook." type="5" refreshedVersion="0" background="1">
    <dbPr connection="Provider=Microsoft.Mashup.OleDb.1;Data Source=$Workbook$;Location=LA_Details;Extended Properties=&quot;&quot;" command="SELECT * FROM [LA_Details]"/>
  </connection>
  <connection id="3" xr16:uid="{CCEA978D-FB40-4D0D-92A8-DCB8D530ADE4}" keepAlive="1" name="Query - Number_of_households_helped_by_household_composition" description="Connection to the 'Number_of_households_helped_by_household_composition' query in the workbook." type="5" refreshedVersion="0" background="1">
    <dbPr connection="Provider=Microsoft.Mashup.OleDb.1;Data Source=$Workbook$;Location=Number_of_households_helped_by_household_composition;Extended Properties=&quot;&quot;" command="SELECT * FROM [Number_of_households_helped_by_household_composition]"/>
  </connection>
  <connection id="4" xr16:uid="{4F587173-EAC5-4BFF-9440-7DE5D59CE4F1}" keepAlive="1" name="Query - Number_of_households_helped_split_by_access_routes" description="Connection to the 'Number_of_households_helped_split_by_access_routes' query in the workbook." type="5" refreshedVersion="0" background="1">
    <dbPr connection="Provider=Microsoft.Mashup.OleDb.1;Data Source=$Workbook$;Location=Number_of_households_helped_split_by_access_routes;Extended Properties=&quot;&quot;" command="SELECT * FROM [Number_of_households_helped_split_by_access_routes]"/>
  </connection>
  <connection id="5" xr16:uid="{B8EE8669-3632-4D69-B40B-25B647E89DBD}" keepAlive="1" name="Query - Number_of_households_helped_split_by_category" description="Connection to the 'Number_of_households_helped_split_by_category' query in the workbook." type="5" refreshedVersion="0" background="1">
    <dbPr connection="Provider=Microsoft.Mashup.OleDb.1;Data Source=$Workbook$;Location=Number_of_households_helped_split_by_category;Extended Properties=&quot;&quot;" command="SELECT * FROM [Number_of_households_helped_split_by_category]"/>
  </connection>
  <connection id="6" xr16:uid="{F4F7743A-0A89-451A-98DC-D89B6A7759EA}" keepAlive="1" name="Query - Number_of_households_helped_split_by_types_of_support" description="Connection to the 'Number_of_households_helped_split_by_types_of_support' query in the workbook." type="5" refreshedVersion="0" background="1">
    <dbPr connection="Provider=Microsoft.Mashup.OleDb.1;Data Source=$Workbook$;Location=Number_of_households_helped_split_by_types_of_support;Extended Properties=&quot;&quot;" command="SELECT * FROM [Number_of_households_helped_split_by_types_of_support]"/>
  </connection>
  <connection id="7" xr16:uid="{865E1E80-8054-42E3-98C7-30298BBB4B33}" keepAlive="1" name="Query - Reporting_period" description="Connection to the 'Reporting_period' query in the workbook." type="5" refreshedVersion="0" background="1">
    <dbPr connection="Provider=Microsoft.Mashup.OleDb.1;Data Source=$Workbook$;Location=Reporting_period;Extended Properties=&quot;&quot;" command="SELECT * FROM [Reporting_period]"/>
  </connection>
  <connection id="8" xr16:uid="{D7A1AF01-CFD4-433D-B644-3AF5EBE7A829}" keepAlive="1" name="Query - Spend_by_access_routes" description="Connection to the 'Spend_by_access_routes' query in the workbook." type="5" refreshedVersion="0" background="1">
    <dbPr connection="Provider=Microsoft.Mashup.OleDb.1;Data Source=$Workbook$;Location=Spend_by_access_routes;Extended Properties=&quot;&quot;" command="SELECT * FROM [Spend_by_access_routes]"/>
  </connection>
  <connection id="9" xr16:uid="{956CBCAF-5C14-4072-A0BF-408CCA8F32DA}" keepAlive="1" name="Query - Spend_by_category" description="Connection to the 'Spend_by_category' query in the workbook." type="5" refreshedVersion="0" background="1">
    <dbPr connection="Provider=Microsoft.Mashup.OleDb.1;Data Source=$Workbook$;Location=Spend_by_category;Extended Properties=&quot;&quot;" command="SELECT * FROM [Spend_by_category]"/>
  </connection>
  <connection id="10" xr16:uid="{107B5269-90AE-4ABE-80A7-C9EDDFF0D131}" keepAlive="1" name="Query - Spend_by_household_composition" description="Connection to the 'Spend_by_household_composition' query in the workbook." type="5" refreshedVersion="0" background="1">
    <dbPr connection="Provider=Microsoft.Mashup.OleDb.1;Data Source=$Workbook$;Location=Spend_by_household_composition;Extended Properties=&quot;&quot;" command="SELECT * FROM [Spend_by_household_composition]"/>
  </connection>
  <connection id="11" xr16:uid="{C18974E1-AB04-4309-9237-DA8E0167C308}" keepAlive="1" name="Query - Spend_by_types_of_support" description="Connection to the 'Spend_by_types_of_support' query in the workbook." type="5" refreshedVersion="0" background="1">
    <dbPr connection="Provider=Microsoft.Mashup.OleDb.1;Data Source=$Workbook$;Location=Spend_by_types_of_support;Extended Properties=&quot;&quot;" command="SELECT * FROM [Spend_by_types_of_support]"/>
  </connection>
  <connection id="12" xr16:uid="{18A2728C-5F65-433E-87A5-6D08100AF151}" keepAlive="1" name="Query - Totals_with_admin" description="Connection to the 'Totals_with_admin' query in the workbook." type="5" refreshedVersion="0" background="1">
    <dbPr connection="Provider=Microsoft.Mashup.OleDb.1;Data Source=$Workbook$;Location=Totals_with_admin;Extended Properties=&quot;&quot;" command="SELECT * FROM [Totals_with_admin]"/>
  </connection>
  <connection id="13" xr16:uid="{32B71E46-292F-49DD-96F1-BAD2C4A6A28D}" keepAlive="1" name="Query - Volumes_by_access_routes" description="Connection to the 'Volumes_by_access_routes' query in the workbook." type="5" refreshedVersion="0" background="1">
    <dbPr connection="Provider=Microsoft.Mashup.OleDb.1;Data Source=$Workbook$;Location=Volumes_by_access_routes;Extended Properties=&quot;&quot;" command="SELECT * FROM [Volumes_by_access_routes]"/>
  </connection>
  <connection id="14" xr16:uid="{C7ADCFF6-2978-43DE-A454-A9CDA44E9782}" keepAlive="1" name="Query - Volumes_by_category_split" description="Connection to the 'Volumes_by_category_split' query in the workbook." type="5" refreshedVersion="0" background="1">
    <dbPr connection="Provider=Microsoft.Mashup.OleDb.1;Data Source=$Workbook$;Location=Volumes_by_category_split;Extended Properties=&quot;&quot;" command="SELECT * FROM [Volumes_by_category_split]"/>
  </connection>
  <connection id="15" xr16:uid="{2A7E2615-F0A5-473D-99E0-63F1C81C29CA}" keepAlive="1" name="Query - Volumes_by_household_composition" description="Connection to the 'Volumes_by_household_composition' query in the workbook." type="5" refreshedVersion="0" background="1">
    <dbPr connection="Provider=Microsoft.Mashup.OleDb.1;Data Source=$Workbook$;Location=Volumes_by_household_composition;Extended Properties=&quot;&quot;" command="SELECT * FROM [Volumes_by_household_composition]"/>
  </connection>
  <connection id="16" xr16:uid="{06E95A8B-3494-4F37-833D-1C514115ADAA}" keepAlive="1" name="Query - Volumes_by_types_of_support" description="Connection to the 'Volumes_by_types_of_support' query in the workbook." type="5" refreshedVersion="0" background="1">
    <dbPr connection="Provider=Microsoft.Mashup.OleDb.1;Data Source=$Workbook$;Location=Volumes_by_types_of_support;Extended Properties=&quot;&quot;" command="SELECT * FROM [Volumes_by_types_of_suppor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<sst xmlns="http://schemas.openxmlformats.org/spreadsheetml/2006/main" count="1503" uniqueCount="548">
  <si>
    <t>Guidance for completing the MI report for Household Support Fund 5</t>
  </si>
  <si>
    <t>Traffic Light Guidance System</t>
  </si>
  <si>
    <t>Before completing this template, please refer to the 'MI reporting requirements' section of the detailed guidance document.</t>
  </si>
  <si>
    <t>The Traffic Light Guidance System is used throughout this workbook to help inform the user and the Section 151 Officer (Chief Finance Officer) of any outstanding required inputs.</t>
  </si>
  <si>
    <t>Please ensure you complete the following tabs:</t>
  </si>
  <si>
    <t>The green circle with a white tick indicates that the adjacent table is compliant:</t>
  </si>
  <si>
    <t>1 - Governance</t>
  </si>
  <si>
    <t>The red circle with a white cross indicates that the adjacent table is non-compliant:</t>
  </si>
  <si>
    <t>2 - Spend</t>
  </si>
  <si>
    <t>3 - Volumes</t>
  </si>
  <si>
    <t>4 - Households helped</t>
  </si>
  <si>
    <t>Each MI return should cover the actual value of grants made to vulnerable households, net of (in other words, not including any under or late spend).</t>
  </si>
  <si>
    <t xml:space="preserve">You need to return two tranches of MI as detailed in the table below. </t>
  </si>
  <si>
    <r>
      <t xml:space="preserve">When making your return to DWP; please attach and name the excel spreadsheet as follows -
Filename:   HSF5MI_RRR_MMYY (where RRR is your LA code and date of return is in YYMM format) for example Brighton &amp; Hove Unitary Authority's July 2024 return would be labelled 
</t>
    </r>
    <r>
      <rPr>
        <b/>
        <sz val="12"/>
        <color theme="1"/>
        <rFont val="Arial"/>
        <family val="2"/>
      </rPr>
      <t xml:space="preserve">HSF5MI_007_0724 xlsx. </t>
    </r>
  </si>
  <si>
    <r>
      <t xml:space="preserve">Send the completed MI, </t>
    </r>
    <r>
      <rPr>
        <b/>
        <sz val="12"/>
        <color theme="1"/>
        <rFont val="Arial"/>
        <family val="2"/>
      </rPr>
      <t xml:space="preserve">including the name of your LA in the subject line </t>
    </r>
    <r>
      <rPr>
        <sz val="12"/>
        <color theme="1"/>
        <rFont val="Arial"/>
        <family val="2"/>
      </rPr>
      <t xml:space="preserve">to the DWP to: </t>
    </r>
  </si>
  <si>
    <t>lawelfare.pdt@dwp.gov.uk</t>
  </si>
  <si>
    <r>
      <t xml:space="preserve">Each MI return must include your Chief Finance Officer / Section 151 Officer's name and email address. The aim of this process is to provide assurance on validation of funding spend. </t>
    </r>
    <r>
      <rPr>
        <b/>
        <sz val="12"/>
        <color theme="1"/>
        <rFont val="Arial"/>
        <family val="2"/>
      </rPr>
      <t xml:space="preserve">We also require you to copy the email of your Chief Finance Officer / Section 151 Officer into the email sent to DWP when you return the MI. </t>
    </r>
  </si>
  <si>
    <t xml:space="preserve">Reasonable administration costs are funded as part of the grant. </t>
  </si>
  <si>
    <t>HSF5 MI return</t>
  </si>
  <si>
    <t>1) LA details</t>
  </si>
  <si>
    <r>
      <t xml:space="preserve">Notes
To complete the Governance tab, please ensure to:
a) choose your Local Authority name in Table 1
b) choose the reporting period to which your return applies in Table 2
c) enter the return date in Table 2 (dd/mm/yyyy)
c) complete all cells in Table 3
A summary and explanation of the traffic light system is included below and in the
guidance tab. It details how the system is applied throughout the template.
When a green circle with a white tick appears next to Tables 1 to 3, the adjacent tables are compliant.
</t>
    </r>
    <r>
      <rPr>
        <b/>
        <u/>
        <sz val="12"/>
        <color theme="1"/>
        <rFont val="Arial"/>
        <family val="2"/>
      </rPr>
      <t>When a green circle with a white tick appears in Table 1 'Has the return been completed in full?', the report is compliant and ready for submission.</t>
    </r>
  </si>
  <si>
    <t>Local authority</t>
  </si>
  <si>
    <t>LA code</t>
  </si>
  <si>
    <t>Has the return been completed in full?</t>
  </si>
  <si>
    <t>Reading UA</t>
  </si>
  <si>
    <t>2) Reporting period</t>
  </si>
  <si>
    <t>Reporting period</t>
  </si>
  <si>
    <t>Report type</t>
  </si>
  <si>
    <t>Return date (dd/mm/yyyy)</t>
  </si>
  <si>
    <t>01/04/2024 - 30/09/2024</t>
  </si>
  <si>
    <t xml:space="preserve">3) Governance </t>
  </si>
  <si>
    <t>Section 151 officer (name)</t>
  </si>
  <si>
    <t>Section 151 officer's email</t>
  </si>
  <si>
    <t>Is the Section 151 officer / CFO copied into the return email? (dropdown)</t>
  </si>
  <si>
    <t>LA's single point of contact (SPOC)</t>
  </si>
  <si>
    <t>Darren Carter</t>
  </si>
  <si>
    <t>darren.carter@reading.gov.uk</t>
  </si>
  <si>
    <t>Y</t>
  </si>
  <si>
    <t>Mark Redfearn</t>
  </si>
  <si>
    <t>4) Totals</t>
  </si>
  <si>
    <t>Total amount provided to vulnerable households (£)</t>
  </si>
  <si>
    <t>Admin costs (£)</t>
  </si>
  <si>
    <t>Total LA spend (£)</t>
  </si>
  <si>
    <t>Allocation (£)</t>
  </si>
  <si>
    <t>Percentage of allocation spent (%)</t>
  </si>
  <si>
    <t>Notes</t>
  </si>
  <si>
    <t xml:space="preserve">The traffic light guidance system is used throughout this workbook to help inform the user and the Section 151 Officer/Chief Finance Officer of any outstanding required inputs. The icons can be found next to each table. </t>
  </si>
  <si>
    <t xml:space="preserve">The green circle with a white tick indicates that the adjacent table is compliant: </t>
  </si>
  <si>
    <t>For LA-PED use only:</t>
  </si>
  <si>
    <t>Governance</t>
  </si>
  <si>
    <t>Spend</t>
  </si>
  <si>
    <t>Volumes</t>
  </si>
  <si>
    <t>Households helped</t>
  </si>
  <si>
    <t>End</t>
  </si>
  <si>
    <t>01/04/2024 - 30/06/2024</t>
  </si>
  <si>
    <t>HSF5 Spend</t>
  </si>
  <si>
    <r>
      <t xml:space="preserve">The totals cells which autopopulate have been greyed out and locked for editing. Please only input into the green cells. 
The totals in the autopopulated cells of tables 6 to 9 must be the same for the return to be compliant.
Please input values in full (e.g. 120,000.00) to enable us to process the return accordingly. Only numbers (eg 123) can be entered into each cell. If any other format is inputted an error message will appear.
The traffic light system will help you ensure the template is compliant. </t>
    </r>
    <r>
      <rPr>
        <b/>
        <u/>
        <sz val="12"/>
        <color theme="1"/>
        <rFont val="Arial"/>
        <family val="2"/>
      </rPr>
      <t xml:space="preserve">For the return to be compliant, all traffic lights must be green with a white tick. </t>
    </r>
    <r>
      <rPr>
        <b/>
        <sz val="12"/>
        <color theme="1"/>
        <rFont val="Arial"/>
        <family val="2"/>
      </rPr>
      <t xml:space="preserve">
If there is no spend to report, in order to enable the green light with white tick next to each table, the cells should still be completed with 0 (zero as a numerical value rather than typing out 'NIL', for example). This will help us process the return promptly for you.
</t>
    </r>
    <r>
      <rPr>
        <b/>
        <u/>
        <sz val="12"/>
        <color theme="1"/>
        <rFont val="Arial"/>
        <family val="2"/>
      </rPr>
      <t>'Has the spend tab been completed correctly?' - the traffic light will turn green with a white tick once Tabes 5 to 9 are compliant.</t>
    </r>
    <r>
      <rPr>
        <b/>
        <sz val="12"/>
        <color theme="1"/>
        <rFont val="Arial"/>
        <family val="2"/>
      </rPr>
      <t xml:space="preserve">
The acronym FSM used in the tables below refers to Free School Meals.
</t>
    </r>
  </si>
  <si>
    <t>5) Admin and evaluation spend</t>
  </si>
  <si>
    <t>Traffic light check</t>
  </si>
  <si>
    <t>Admin spend (including evaluation spend)</t>
  </si>
  <si>
    <t>Evaluation spend only</t>
  </si>
  <si>
    <t>Has the spend tab been completed correctly?</t>
  </si>
  <si>
    <t>6) Total spend (£) split by household composition</t>
  </si>
  <si>
    <t>Households with children (£)</t>
  </si>
  <si>
    <t>Households with pensioners (£)</t>
  </si>
  <si>
    <t>Households with a disabled person (£)</t>
  </si>
  <si>
    <t>Other households (£)</t>
  </si>
  <si>
    <t>Total amount provided to vulnerable households (by household composition) (£)</t>
  </si>
  <si>
    <t>7) Total spend (£) split by types of support</t>
  </si>
  <si>
    <t>Vouchers (£)</t>
  </si>
  <si>
    <t>Cash awards (£)</t>
  </si>
  <si>
    <t>Third party organisations (£)</t>
  </si>
  <si>
    <t>Tangible items (£)</t>
  </si>
  <si>
    <t>Other (£)</t>
  </si>
  <si>
    <t>Total amount provided to vulnerable households (by types of support) (£)</t>
  </si>
  <si>
    <t>8) Total spend (£) split by access routes</t>
  </si>
  <si>
    <t>Application-based support (£)</t>
  </si>
  <si>
    <t>Proactive support (£)</t>
  </si>
  <si>
    <t>Total amount provided to vulnerable households (by access routes) (£)</t>
  </si>
  <si>
    <t>9) Total spend (£) split by category</t>
  </si>
  <si>
    <t>Food (excluding FSM support in the holidays) (£)</t>
  </si>
  <si>
    <t>FSM support in the holidays (£)</t>
  </si>
  <si>
    <t>Energy and water (£)</t>
  </si>
  <si>
    <t>Essentials linked to energy and water (£)</t>
  </si>
  <si>
    <t>Wider essentials (£)</t>
  </si>
  <si>
    <t>Housing costs (£)</t>
  </si>
  <si>
    <t>Advice services (£)</t>
  </si>
  <si>
    <t>Total amount provided to vulnerable households (by category) (£)</t>
  </si>
  <si>
    <t xml:space="preserve">10) Total Housing Costs </t>
  </si>
  <si>
    <t>If you have reported spend on Housing Costs, please confirm which of the following applies (dropdown):</t>
  </si>
  <si>
    <t>If you have reported spend on Housing Costs, please confirm the particular groups and types of support that you have provided including value of spend:</t>
  </si>
  <si>
    <t>3. A combination of 1. and 2</t>
  </si>
  <si>
    <t>1Spend on groups eligible for DHP due to DHP funding being exhausted, or we anticipate it being exhausted by the end of the financial year</t>
  </si>
  <si>
    <t>2. Spend on group(s) other than those who would be eligible for DHP</t>
  </si>
  <si>
    <t>4. Not applicable (no Housing Costs spend)</t>
  </si>
  <si>
    <t>HSF5 Volumes</t>
  </si>
  <si>
    <r>
      <t xml:space="preserve">Notes
The totals cells which autopopulate have been greyed out and locked for editing. Please only input into the blue cells.
Please only input whole numbers. If any other format is inputted an error message will appear.
The traffic light system will help you ensure the template is compliant. </t>
    </r>
    <r>
      <rPr>
        <b/>
        <u/>
        <sz val="12"/>
        <color theme="1"/>
        <rFont val="Arial"/>
        <family val="2"/>
      </rPr>
      <t xml:space="preserve">For the return to be compliant, all traffic lights must be
green with a white tick.
</t>
    </r>
    <r>
      <rPr>
        <b/>
        <sz val="12"/>
        <color theme="1"/>
        <rFont val="Arial"/>
        <family val="2"/>
      </rPr>
      <t xml:space="preserve">
If there are no volumes to report, in order to enable the green light with white tick next to each table, the cells should still be completed
with 0 (zero as a numerical value rather than typing out 'NIL', for example.)
The acronym FSM used in the tables below refers to Free School Meals.</t>
    </r>
  </si>
  <si>
    <t>11) Total volume of awards split by household composition</t>
  </si>
  <si>
    <t>Households with children</t>
  </si>
  <si>
    <t>Households with pensioners</t>
  </si>
  <si>
    <t>Households with a disabled person</t>
  </si>
  <si>
    <t>Other households</t>
  </si>
  <si>
    <t>Total volume of awards (by household composition)</t>
  </si>
  <si>
    <t>12) Total volume of awards split by types of support</t>
  </si>
  <si>
    <t>Vouchers</t>
  </si>
  <si>
    <t>Cash awards</t>
  </si>
  <si>
    <t>Third party organisations</t>
  </si>
  <si>
    <t>Tangible items</t>
  </si>
  <si>
    <t>Other</t>
  </si>
  <si>
    <t>Total volume of awards (by types of support)</t>
  </si>
  <si>
    <t>13) Total volume of awards split by access routes</t>
  </si>
  <si>
    <t>Application-based support</t>
  </si>
  <si>
    <t>Proactive support</t>
  </si>
  <si>
    <t>Other support</t>
  </si>
  <si>
    <t>Total volume of awards (by access routes)</t>
  </si>
  <si>
    <t>14) Total volume of awards split by category</t>
  </si>
  <si>
    <t>Food (excluding FSM support in the holidays)</t>
  </si>
  <si>
    <t>FSM support in the holidays</t>
  </si>
  <si>
    <t>Energy and water</t>
  </si>
  <si>
    <t>Essentials linked to energy and water</t>
  </si>
  <si>
    <t>Wider essentials</t>
  </si>
  <si>
    <t>Housing costs</t>
  </si>
  <si>
    <t>Advice services</t>
  </si>
  <si>
    <t>Total volume of awards (by category)</t>
  </si>
  <si>
    <t>HSF5 Number of households helped</t>
  </si>
  <si>
    <r>
      <t xml:space="preserve">Notes
The totals cells which autopopulate have been greyed out and locked for editing. Please only input into the blue cells.
Please only input whole numbers. If any other format is inputted an error message will appear.
The traffic light system will help you ensure the template is compliant. </t>
    </r>
    <r>
      <rPr>
        <b/>
        <u/>
        <sz val="12"/>
        <color theme="1"/>
        <rFont val="Arial"/>
        <family val="2"/>
      </rPr>
      <t>For the return to be compliant, all traffic lights must be green with a white tick.</t>
    </r>
    <r>
      <rPr>
        <b/>
        <sz val="12"/>
        <color theme="1"/>
        <rFont val="Arial"/>
        <family val="2"/>
      </rPr>
      <t xml:space="preserve">
If there are no numbers on which to report, in order to enable the green light with white tick next to each table, the cells should still be completed with 0 (zero as a numerical value rather than typing out 'NIL', for example). 
The acronym FSM used in the tables below refers to Free School Meals.
</t>
    </r>
  </si>
  <si>
    <t>15) Total number of households helped split by household composition</t>
  </si>
  <si>
    <t>Total number of vulnerable households helped (by household composition)</t>
  </si>
  <si>
    <t>16) Total number of households helped split by types of support</t>
  </si>
  <si>
    <t>Total number of vulnerable households helped (by types of support)</t>
  </si>
  <si>
    <t>17) Total number of households helped split by access routes</t>
  </si>
  <si>
    <t>Total number of vulnerable households helped (by access routes)</t>
  </si>
  <si>
    <t>18) Total number of households helped split by category</t>
  </si>
  <si>
    <t>Total number of vulnerable households helped (by category)</t>
  </si>
  <si>
    <t>LA Name</t>
  </si>
  <si>
    <t>LA Code</t>
  </si>
  <si>
    <t>Quartiles (based on allocation value)</t>
  </si>
  <si>
    <t>Geographical area</t>
  </si>
  <si>
    <t>Rural Urban Classification 2011 (6 fold)</t>
  </si>
  <si>
    <t>Rural Urban Classification 2011 (3 fold)</t>
  </si>
  <si>
    <t>Barking &amp; Dagenham</t>
  </si>
  <si>
    <t>LA132</t>
  </si>
  <si>
    <t>Q2</t>
  </si>
  <si>
    <t>London</t>
  </si>
  <si>
    <t>Urban with Major Conurbation</t>
  </si>
  <si>
    <t>Predominantly Urban</t>
  </si>
  <si>
    <t>Barnet</t>
  </si>
  <si>
    <t>LA133</t>
  </si>
  <si>
    <t>Q3</t>
  </si>
  <si>
    <t>Barnsley</t>
  </si>
  <si>
    <t>LA098</t>
  </si>
  <si>
    <t>Yorkshire and The Humber</t>
  </si>
  <si>
    <t>Urban with Minor Conurbation</t>
  </si>
  <si>
    <t>Bath &amp; North East Somerset UA</t>
  </si>
  <si>
    <t>LA001</t>
  </si>
  <si>
    <t>Q1</t>
  </si>
  <si>
    <t>South West</t>
  </si>
  <si>
    <t>Urban with Significant Rural</t>
  </si>
  <si>
    <t>Bedford UA</t>
  </si>
  <si>
    <t>LA002</t>
  </si>
  <si>
    <t>East of England</t>
  </si>
  <si>
    <t>Bexley</t>
  </si>
  <si>
    <t>LA134</t>
  </si>
  <si>
    <t>Birmingham</t>
  </si>
  <si>
    <t>LA107</t>
  </si>
  <si>
    <t>Q4</t>
  </si>
  <si>
    <t>West Midlands</t>
  </si>
  <si>
    <t>Blackburn with Darwen UA</t>
  </si>
  <si>
    <t>LA003</t>
  </si>
  <si>
    <t>North West</t>
  </si>
  <si>
    <t>Urban with City and Town</t>
  </si>
  <si>
    <t>Blackpool UA</t>
  </si>
  <si>
    <t>LA004</t>
  </si>
  <si>
    <t>Bolton</t>
  </si>
  <si>
    <t>LA083</t>
  </si>
  <si>
    <t>Bournemouth, Christchurch and Poole UA</t>
  </si>
  <si>
    <t>LA005</t>
  </si>
  <si>
    <t>Bracknell Forest UA</t>
  </si>
  <si>
    <t>LA006</t>
  </si>
  <si>
    <t>South East</t>
  </si>
  <si>
    <t>Bradford</t>
  </si>
  <si>
    <t>LA114</t>
  </si>
  <si>
    <t>Brent</t>
  </si>
  <si>
    <t>LA135</t>
  </si>
  <si>
    <t>Brighton &amp; Hove UA</t>
  </si>
  <si>
    <t>LA007</t>
  </si>
  <si>
    <t>Bristol UA</t>
  </si>
  <si>
    <t>LA008</t>
  </si>
  <si>
    <t>Bromley</t>
  </si>
  <si>
    <t>LA136</t>
  </si>
  <si>
    <t>Buckinghamshire UA</t>
  </si>
  <si>
    <t>LA009</t>
  </si>
  <si>
    <t>Bury</t>
  </si>
  <si>
    <t>LA084</t>
  </si>
  <si>
    <t>Calderdale</t>
  </si>
  <si>
    <t>LA115</t>
  </si>
  <si>
    <t>Cambridgeshire</t>
  </si>
  <si>
    <t>LA010</t>
  </si>
  <si>
    <t>Largely Rural</t>
  </si>
  <si>
    <t>Predominantly Rural</t>
  </si>
  <si>
    <t>Camden</t>
  </si>
  <si>
    <t>LA120</t>
  </si>
  <si>
    <t>Central Bedfordshire UA</t>
  </si>
  <si>
    <t>LA011</t>
  </si>
  <si>
    <t>Cheshire East UA</t>
  </si>
  <si>
    <t>LA012</t>
  </si>
  <si>
    <t>Cheshire West and Chester UA</t>
  </si>
  <si>
    <t>LA013</t>
  </si>
  <si>
    <t>City of London</t>
  </si>
  <si>
    <t>LA119</t>
  </si>
  <si>
    <t>City of Nottingham UA</t>
  </si>
  <si>
    <t>LA014</t>
  </si>
  <si>
    <t>East Midlands</t>
  </si>
  <si>
    <t>Cornwall UA</t>
  </si>
  <si>
    <t>LA015</t>
  </si>
  <si>
    <t>Mainly Rural</t>
  </si>
  <si>
    <t>Coventry</t>
  </si>
  <si>
    <t>LA108</t>
  </si>
  <si>
    <t>Croydon</t>
  </si>
  <si>
    <t>LA137</t>
  </si>
  <si>
    <t>Cumberland</t>
  </si>
  <si>
    <t>LA016</t>
  </si>
  <si>
    <t>Darlington UA</t>
  </si>
  <si>
    <t>LA017</t>
  </si>
  <si>
    <t>North East</t>
  </si>
  <si>
    <t>Derby City UA</t>
  </si>
  <si>
    <t>LA018</t>
  </si>
  <si>
    <t>Derbyshire</t>
  </si>
  <si>
    <t>LA019</t>
  </si>
  <si>
    <t>Devon</t>
  </si>
  <si>
    <t>LA020</t>
  </si>
  <si>
    <t>Doncaster</t>
  </si>
  <si>
    <t>LA099</t>
  </si>
  <si>
    <t>Dorset UA</t>
  </si>
  <si>
    <t>LA021</t>
  </si>
  <si>
    <t>Dudley</t>
  </si>
  <si>
    <t>LA109</t>
  </si>
  <si>
    <t>Durham UA</t>
  </si>
  <si>
    <t>LA022</t>
  </si>
  <si>
    <t>Ealing</t>
  </si>
  <si>
    <t>LA138</t>
  </si>
  <si>
    <t>East Riding of Yorkshire UA</t>
  </si>
  <si>
    <t>LA023</t>
  </si>
  <si>
    <t>East Sussex</t>
  </si>
  <si>
    <t>LA024</t>
  </si>
  <si>
    <t>Enfield</t>
  </si>
  <si>
    <t>LA139</t>
  </si>
  <si>
    <t>Essex</t>
  </si>
  <si>
    <t>LA025</t>
  </si>
  <si>
    <t>Gateshead</t>
  </si>
  <si>
    <t>LA102</t>
  </si>
  <si>
    <t>Gloucestershire</t>
  </si>
  <si>
    <t>LA026</t>
  </si>
  <si>
    <t>Greenwich</t>
  </si>
  <si>
    <t>LA121</t>
  </si>
  <si>
    <t>Hackney</t>
  </si>
  <si>
    <t>LA122</t>
  </si>
  <si>
    <t>Halton UA</t>
  </si>
  <si>
    <t>LA027</t>
  </si>
  <si>
    <t>Hammersmith &amp; Fulham</t>
  </si>
  <si>
    <t>LA123</t>
  </si>
  <si>
    <t>Hampshire</t>
  </si>
  <si>
    <t>LA028</t>
  </si>
  <si>
    <t>Haringey</t>
  </si>
  <si>
    <t>LA140</t>
  </si>
  <si>
    <t>Harrow</t>
  </si>
  <si>
    <t>LA141</t>
  </si>
  <si>
    <t>Hartlepool UA</t>
  </si>
  <si>
    <t>LA029</t>
  </si>
  <si>
    <t>Havering</t>
  </si>
  <si>
    <t>LA142</t>
  </si>
  <si>
    <t>Herefordshire UA</t>
  </si>
  <si>
    <t>LA030</t>
  </si>
  <si>
    <t>Hertfordshire</t>
  </si>
  <si>
    <t>LA031</t>
  </si>
  <si>
    <t>Hillingdon</t>
  </si>
  <si>
    <t>LA143</t>
  </si>
  <si>
    <t>Hounslow</t>
  </si>
  <si>
    <t>LA144</t>
  </si>
  <si>
    <t>Isle of Wight UA</t>
  </si>
  <si>
    <t>LA032</t>
  </si>
  <si>
    <t>Isles of Scilly</t>
  </si>
  <si>
    <t>LA033</t>
  </si>
  <si>
    <t>Islington</t>
  </si>
  <si>
    <t>LA124</t>
  </si>
  <si>
    <t>Kensington &amp; Chelsea</t>
  </si>
  <si>
    <t>LA125</t>
  </si>
  <si>
    <t>Kent</t>
  </si>
  <si>
    <t>LA034</t>
  </si>
  <si>
    <t>Kingston upon Hull UA</t>
  </si>
  <si>
    <t>LA035</t>
  </si>
  <si>
    <t>Kingston upon Thames</t>
  </si>
  <si>
    <t>LA145</t>
  </si>
  <si>
    <t>Kirklees</t>
  </si>
  <si>
    <t>LA116</t>
  </si>
  <si>
    <t>Knowsley</t>
  </si>
  <si>
    <t>LA093</t>
  </si>
  <si>
    <t>Lambeth</t>
  </si>
  <si>
    <t>LA126</t>
  </si>
  <si>
    <t>Lancashire</t>
  </si>
  <si>
    <t>LA036</t>
  </si>
  <si>
    <t>Leeds</t>
  </si>
  <si>
    <t>LA117</t>
  </si>
  <si>
    <t>Leicester City UA</t>
  </si>
  <si>
    <t>LA037</t>
  </si>
  <si>
    <t>Leicestershire</t>
  </si>
  <si>
    <t>LA038</t>
  </si>
  <si>
    <t>Lewisham</t>
  </si>
  <si>
    <t>LA127</t>
  </si>
  <si>
    <t>Lincolnshire</t>
  </si>
  <si>
    <t>LA039</t>
  </si>
  <si>
    <t>Liverpool</t>
  </si>
  <si>
    <t>LA094</t>
  </si>
  <si>
    <t>Luton UA</t>
  </si>
  <si>
    <t>LA040</t>
  </si>
  <si>
    <t>Manchester</t>
  </si>
  <si>
    <t>LA085</t>
  </si>
  <si>
    <t>Merton</t>
  </si>
  <si>
    <t>LA146</t>
  </si>
  <si>
    <t>Middlesbrough UA</t>
  </si>
  <si>
    <t>LA041</t>
  </si>
  <si>
    <t>Milton Keynes UA</t>
  </si>
  <si>
    <t>LA042</t>
  </si>
  <si>
    <t>Newcastle upon Tyne</t>
  </si>
  <si>
    <t>LA103</t>
  </si>
  <si>
    <t>Newham</t>
  </si>
  <si>
    <t>LA147</t>
  </si>
  <si>
    <t>Norfolk</t>
  </si>
  <si>
    <t>LA043</t>
  </si>
  <si>
    <t>North East Lincolnshire UA</t>
  </si>
  <si>
    <t>LA044</t>
  </si>
  <si>
    <t>North Lincolnshire UA</t>
  </si>
  <si>
    <t>LA045</t>
  </si>
  <si>
    <t>North Northamptonshire</t>
  </si>
  <si>
    <t>LA048</t>
  </si>
  <si>
    <t>North Somerset UA</t>
  </si>
  <si>
    <t>LA046</t>
  </si>
  <si>
    <t>North Tyneside</t>
  </si>
  <si>
    <t>LA104</t>
  </si>
  <si>
    <t>North Yorkshire</t>
  </si>
  <si>
    <t>LA047</t>
  </si>
  <si>
    <t>Northumberland UA</t>
  </si>
  <si>
    <t>LA049</t>
  </si>
  <si>
    <t>Nottinghamshire</t>
  </si>
  <si>
    <t>LA050</t>
  </si>
  <si>
    <t>Oldham</t>
  </si>
  <si>
    <t>LA086</t>
  </si>
  <si>
    <t>Oxfordshire</t>
  </si>
  <si>
    <t>LA051</t>
  </si>
  <si>
    <t>Peterborough UA</t>
  </si>
  <si>
    <t>LA052</t>
  </si>
  <si>
    <t>Plymouth UA</t>
  </si>
  <si>
    <t>LA053</t>
  </si>
  <si>
    <t>Portsmouth UA</t>
  </si>
  <si>
    <t>LA054</t>
  </si>
  <si>
    <t>LA055</t>
  </si>
  <si>
    <t>Redbridge</t>
  </si>
  <si>
    <t>LA148</t>
  </si>
  <si>
    <t>Redcar &amp; Cleveland UA</t>
  </si>
  <si>
    <t>LA056</t>
  </si>
  <si>
    <t>Richmond upon Thames</t>
  </si>
  <si>
    <t>LA149</t>
  </si>
  <si>
    <t>Rochdale</t>
  </si>
  <si>
    <t>LA087</t>
  </si>
  <si>
    <t>Rotherham</t>
  </si>
  <si>
    <t>LA100</t>
  </si>
  <si>
    <t>Rutland UA</t>
  </si>
  <si>
    <t>LA057</t>
  </si>
  <si>
    <t>Salford</t>
  </si>
  <si>
    <t>LA088</t>
  </si>
  <si>
    <t>Sandwell</t>
  </si>
  <si>
    <t>LA110</t>
  </si>
  <si>
    <t>Sefton</t>
  </si>
  <si>
    <t>LA096</t>
  </si>
  <si>
    <t>Sheffield</t>
  </si>
  <si>
    <t>LA101</t>
  </si>
  <si>
    <t>Shropshire UA</t>
  </si>
  <si>
    <t>LA058</t>
  </si>
  <si>
    <t>Slough UA</t>
  </si>
  <si>
    <t>LA059</t>
  </si>
  <si>
    <t>Solihull</t>
  </si>
  <si>
    <t>LA111</t>
  </si>
  <si>
    <t>Somerset</t>
  </si>
  <si>
    <t>LA060</t>
  </si>
  <si>
    <t>South Gloucestershire UA</t>
  </si>
  <si>
    <t>LA061</t>
  </si>
  <si>
    <t>South Tyneside</t>
  </si>
  <si>
    <t>LA105</t>
  </si>
  <si>
    <t>Southampton UA</t>
  </si>
  <si>
    <t>LA062</t>
  </si>
  <si>
    <t>Southend-on-Sea UA</t>
  </si>
  <si>
    <t>LA063</t>
  </si>
  <si>
    <t>Southwark</t>
  </si>
  <si>
    <t>LA128</t>
  </si>
  <si>
    <t>St Helens</t>
  </si>
  <si>
    <t>LA095</t>
  </si>
  <si>
    <t>Staffordshire</t>
  </si>
  <si>
    <t>LA064</t>
  </si>
  <si>
    <t>Stockport</t>
  </si>
  <si>
    <t>LA089</t>
  </si>
  <si>
    <t>Stockton-on-Tees UA</t>
  </si>
  <si>
    <t>LA065</t>
  </si>
  <si>
    <t>Stoke-on-Trent UA</t>
  </si>
  <si>
    <t>LA066</t>
  </si>
  <si>
    <t>Suffolk</t>
  </si>
  <si>
    <t>LA067</t>
  </si>
  <si>
    <t>Sunderland</t>
  </si>
  <si>
    <t>LA106</t>
  </si>
  <si>
    <t>Surrey</t>
  </si>
  <si>
    <t>LA068</t>
  </si>
  <si>
    <t>Sutton</t>
  </si>
  <si>
    <t>LA150</t>
  </si>
  <si>
    <t>Swindon UA</t>
  </si>
  <si>
    <t>LA069</t>
  </si>
  <si>
    <t>Tameside</t>
  </si>
  <si>
    <t>LA090</t>
  </si>
  <si>
    <t>Telford and the Wrekin UA</t>
  </si>
  <si>
    <t>LA070</t>
  </si>
  <si>
    <t>The Medway Towns UA</t>
  </si>
  <si>
    <t>LA071</t>
  </si>
  <si>
    <t>Thurrock UA</t>
  </si>
  <si>
    <t>LA072</t>
  </si>
  <si>
    <t>Torbay UA</t>
  </si>
  <si>
    <t>LA073</t>
  </si>
  <si>
    <t>Tower Hamlets</t>
  </si>
  <si>
    <t>LA129</t>
  </si>
  <si>
    <t>Trafford</t>
  </si>
  <si>
    <t>LA091</t>
  </si>
  <si>
    <t>Wakefield</t>
  </si>
  <si>
    <t>LA118</t>
  </si>
  <si>
    <t>Walsall</t>
  </si>
  <si>
    <t>LA112</t>
  </si>
  <si>
    <t>Waltham Forest</t>
  </si>
  <si>
    <t>LA151</t>
  </si>
  <si>
    <t>Wandsworth</t>
  </si>
  <si>
    <t>LA130</t>
  </si>
  <si>
    <t>Warrington UA</t>
  </si>
  <si>
    <t>LA074</t>
  </si>
  <si>
    <t>Warwickshire</t>
  </si>
  <si>
    <t>LA075</t>
  </si>
  <si>
    <t>West Berkshire UA</t>
  </si>
  <si>
    <t>LA076</t>
  </si>
  <si>
    <t>West Northamptonshire</t>
  </si>
  <si>
    <t>LA152</t>
  </si>
  <si>
    <t>West Sussex</t>
  </si>
  <si>
    <t>LA077</t>
  </si>
  <si>
    <t>Westminster</t>
  </si>
  <si>
    <t>LA131</t>
  </si>
  <si>
    <t>Westmorland and Furness</t>
  </si>
  <si>
    <t>LA153</t>
  </si>
  <si>
    <t>Wigan</t>
  </si>
  <si>
    <t>LA092</t>
  </si>
  <si>
    <t>Wiltshire UA</t>
  </si>
  <si>
    <t>LA078</t>
  </si>
  <si>
    <t>Windsor &amp; Maidenhead UA</t>
  </si>
  <si>
    <t>LA079</t>
  </si>
  <si>
    <t>Wirral</t>
  </si>
  <si>
    <t>LA097</t>
  </si>
  <si>
    <t>Wokingham UA</t>
  </si>
  <si>
    <t>LA080</t>
  </si>
  <si>
    <t>Wolverhampton</t>
  </si>
  <si>
    <t>LA113</t>
  </si>
  <si>
    <t>Worcestershire</t>
  </si>
  <si>
    <t>LA081</t>
  </si>
  <si>
    <t>York UA</t>
  </si>
  <si>
    <t>LA082</t>
  </si>
  <si>
    <t>Checksums for the spend</t>
  </si>
  <si>
    <t>Should be 0 if true</t>
  </si>
  <si>
    <t>Total spend inc admin:</t>
  </si>
  <si>
    <t>By households</t>
  </si>
  <si>
    <t>By categories</t>
  </si>
  <si>
    <t>By types of support</t>
  </si>
  <si>
    <t>By access routes</t>
  </si>
  <si>
    <t>Total £ by household composition checksum</t>
  </si>
  <si>
    <t>Total £ by category checksum</t>
  </si>
  <si>
    <t>Total £ by type of support checksum</t>
  </si>
  <si>
    <t>Total £ by access route checksum</t>
  </si>
  <si>
    <t>LA name</t>
  </si>
  <si>
    <t>HSF5 Allocation</t>
  </si>
  <si>
    <t>Northamptonshire</t>
  </si>
  <si>
    <t>West northamptonshire</t>
  </si>
  <si>
    <t>Backend dataset</t>
  </si>
  <si>
    <t>Local Authority</t>
  </si>
  <si>
    <t>Region</t>
  </si>
  <si>
    <t>Date returned to DWP</t>
  </si>
  <si>
    <t>Section 151 Name</t>
  </si>
  <si>
    <t>Section 151 Email</t>
  </si>
  <si>
    <t>Has S151/CFO been copied in?</t>
  </si>
  <si>
    <t>LA SPOC</t>
  </si>
  <si>
    <t>HSF 4 Allocation</t>
  </si>
  <si>
    <t>Total LA Spend (inc. admin) (£)</t>
  </si>
  <si>
    <t>Percentage of alloction spent</t>
  </si>
  <si>
    <t xml:space="preserve">Evaluation spend only </t>
  </si>
  <si>
    <t>Advice Services (£)</t>
  </si>
  <si>
    <t>Other  (£)</t>
  </si>
  <si>
    <t>Housing cost spend category</t>
  </si>
  <si>
    <t>Housing costs additional information</t>
  </si>
  <si>
    <t>Total by household composition (£)</t>
  </si>
  <si>
    <t>Total by categories (£)</t>
  </si>
  <si>
    <t>Total by type of support (£)</t>
  </si>
  <si>
    <t>Total by access route (£)</t>
  </si>
  <si>
    <t>Household with Children (Vol.)</t>
  </si>
  <si>
    <t>Households with Pensioners (Vol.)</t>
  </si>
  <si>
    <t>Households with a Disabled Person (Vol.)</t>
  </si>
  <si>
    <t>Other households (Vol.)</t>
  </si>
  <si>
    <t>Food (excluding FSM support in the holidays) (Vol.)</t>
  </si>
  <si>
    <t>FSM support in the holidays (Vol.)</t>
  </si>
  <si>
    <t>Energy and Water (Vol.)</t>
  </si>
  <si>
    <t>Essentials linked to energy and water (Vol.)</t>
  </si>
  <si>
    <t>Wider essentials (Vol.)</t>
  </si>
  <si>
    <t>Housing costs (Vol.)</t>
  </si>
  <si>
    <t>Advice Services (Vol.)</t>
  </si>
  <si>
    <t>Vouchers (Vol.)</t>
  </si>
  <si>
    <t>Cash awards (Vol.)</t>
  </si>
  <si>
    <t>Third Part Organisations (Vol.)</t>
  </si>
  <si>
    <t>Tangible items (Vol.)</t>
  </si>
  <si>
    <t>Other (Vol.)</t>
  </si>
  <si>
    <t>Application-based support (Vol.)</t>
  </si>
  <si>
    <t>Proactive support (Vol.)</t>
  </si>
  <si>
    <t>Other support (Vol.)</t>
  </si>
  <si>
    <t>Total by household composition (Vol.)</t>
  </si>
  <si>
    <t>Total by categories (Vol.)</t>
  </si>
  <si>
    <t>Total by type of support (Vol.)</t>
  </si>
  <si>
    <t>Total by access route (Vol.)</t>
  </si>
  <si>
    <t>Households with Children (NoHH)</t>
  </si>
  <si>
    <t>Households with Pensioners (NoHH)</t>
  </si>
  <si>
    <t>Households with a Disabled Person (NoHH)</t>
  </si>
  <si>
    <t>Other households (NoHH)</t>
  </si>
  <si>
    <t>Food (excluding FSM support in the holidays) (NoHH)</t>
  </si>
  <si>
    <t>FSM support in the holidays (NoHH)</t>
  </si>
  <si>
    <t>Energy and Water (NoHH)</t>
  </si>
  <si>
    <t>Essentials linked to Energy and Water (NoHH)</t>
  </si>
  <si>
    <t>Wider Essentials (NoHH)</t>
  </si>
  <si>
    <t>Housing Costs (NoHH)</t>
  </si>
  <si>
    <t>Advice Services (NoHH)</t>
  </si>
  <si>
    <t>Vouchers (NoHH)</t>
  </si>
  <si>
    <t>Cash Awards (NoHH)</t>
  </si>
  <si>
    <t>Third Party Organisations (NoHH)</t>
  </si>
  <si>
    <t>Tangible Items (NoHH)</t>
  </si>
  <si>
    <t>Other (NoHH)</t>
  </si>
  <si>
    <t>Application-based support (NoHH)</t>
  </si>
  <si>
    <t>Proactive support (NoHH)</t>
  </si>
  <si>
    <t>Other support (NoHH)</t>
  </si>
  <si>
    <t>Total by household composition (NoHH)</t>
  </si>
  <si>
    <t>Total by categories (NoHH)</t>
  </si>
  <si>
    <t>Total by type of support (NoHH)</t>
  </si>
  <si>
    <t>Total by access route (NoHH)</t>
  </si>
  <si>
    <t>Activity and spend in this period relates to all elements of the HSF5 scheme within Reading.  Please note, the reported spend and activity on Housing Costs relates to combination of information that applicants for cost-of-living support have provided when presented with the different options based on the DWP reporting requirements, and an apportionment of spend for general cost of living support across the different required categories.  This spend and activity was not a pre-designed element of the HSF scheme in Reading.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</si>
</sst>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164" formatCode="_-[$£-809]* #,##0.00_-;\-[$£-809]* #,##0.00_-;_-[$£-809]* &quot;-&quot;??_-;_-@_-"/>
    <numFmt numFmtId="165" formatCode="_-&quot;£&quot;* #,##0_-;\-&quot;£&quot;* #,##0_-;_-&quot;£&quot;* &quot;-&quot;??_-;_-@_-"/>
    <numFmt numFmtId="166" formatCode="_-&quot;£&quot;* #,##0.00_-;\-&quot;£&quot;* #,##0.00_-;_-&quot;£&quot;* &quot;-&quot;_-;_-@_-"/>
  </numFmts>
  <fonts count="31" x14ac:knownFonts="1">
    <font>
      <sz val="11"/>
      <color theme="1"/>
      <name val="Calibri"/>
      <family val="2"/>
      <scheme val="minor"/>
    </font>
    <font>
      <sz val="11"/>
      <color theme="1"/>
      <name val="Calibri"/>
      <family val="2"/>
      <scheme val="minor"/>
    </font>
    <font>
      <b/>
      <sz val="15"/>
      <color theme="3"/>
      <name val="Calibri"/>
      <family val="2"/>
      <scheme val="minor"/>
    </font>
    <font>
      <sz val="12"/>
      <color theme="1"/>
      <name val="Arial"/>
      <family val="2"/>
    </font>
    <font>
      <b/>
      <sz val="18"/>
      <color theme="0"/>
      <name val="Arial"/>
      <family val="2"/>
    </font>
    <font>
      <b/>
      <sz val="12"/>
      <color theme="1"/>
      <name val="Arial"/>
      <family val="2"/>
    </font>
    <font>
      <b/>
      <sz val="14"/>
      <color theme="0"/>
      <name val="Arial"/>
      <family val="2"/>
    </font>
    <font>
      <sz val="11"/>
      <color theme="3"/>
      <name val="Arial"/>
      <family val="2"/>
    </font>
    <font>
      <sz val="14"/>
      <color theme="3"/>
      <name val="Arial"/>
      <family val="2"/>
    </font>
    <font>
      <b/>
      <sz val="12"/>
      <color theme="0"/>
      <name val="Arial"/>
      <family val="2"/>
    </font>
    <font>
      <sz val="10"/>
      <name val="Arial"/>
      <family val="2"/>
    </font>
    <font>
      <sz val="12"/>
      <name val="Arial"/>
      <family val="2"/>
    </font>
    <font>
      <u/>
      <sz val="11"/>
      <color theme="10"/>
      <name val="Calibri"/>
      <family val="2"/>
      <scheme val="minor"/>
    </font>
    <font>
      <sz val="11"/>
      <color theme="0" tint="-0.499984740745262"/>
      <name val="Calibri"/>
      <family val="2"/>
      <scheme val="minor"/>
    </font>
    <font>
      <sz val="11"/>
      <color theme="0" tint="-0.499984740745262"/>
      <name val="Arial"/>
      <family val="2"/>
    </font>
    <font>
      <sz val="11"/>
      <color theme="1"/>
      <name val="Arial"/>
      <family val="2"/>
    </font>
    <font>
      <sz val="12"/>
      <color theme="0" tint="-0.499984740745262"/>
      <name val="Arial"/>
      <family val="2"/>
    </font>
    <font>
      <b/>
      <sz val="16"/>
      <color theme="0"/>
      <name val="Arial"/>
      <family val="2"/>
    </font>
    <font>
      <sz val="20"/>
      <color theme="1"/>
      <name val="Arial"/>
      <family val="2"/>
    </font>
    <font>
      <sz val="14"/>
      <color theme="1"/>
      <name val="Arial"/>
      <family val="2"/>
    </font>
    <font>
      <sz val="14"/>
      <color theme="10"/>
      <name val="Arial"/>
      <family val="2"/>
    </font>
    <font>
      <sz val="8"/>
      <name val="Calibri"/>
      <family val="2"/>
      <scheme val="minor"/>
    </font>
    <font>
      <b/>
      <sz val="12"/>
      <color rgb="FFFF0000"/>
      <name val="Arial"/>
      <family val="2"/>
    </font>
    <font>
      <sz val="12"/>
      <color rgb="FFFF0000"/>
      <name val="Arial"/>
      <family val="2"/>
    </font>
    <font>
      <b/>
      <sz val="12"/>
      <name val="Arial"/>
      <family val="2"/>
    </font>
    <font>
      <b/>
      <u/>
      <sz val="12"/>
      <color theme="1"/>
      <name val="Arial"/>
      <family val="2"/>
    </font>
    <font>
      <sz val="20"/>
      <color theme="0"/>
      <name val="Arial"/>
      <family val="2"/>
    </font>
    <font>
      <sz val="11"/>
      <name val="Arial"/>
      <family val="2"/>
    </font>
    <font>
      <sz val="20"/>
      <name val="Arial"/>
      <family val="2"/>
    </font>
    <font>
      <sz val="11"/>
      <color theme="0"/>
      <name val="Arial"/>
      <family val="2"/>
    </font>
    <font>
      <b/>
      <i/>
      <sz val="12"/>
      <color theme="1"/>
      <name val="Arial"/>
      <family val="2"/>
    </font>
  </fonts>
  <fills count="1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indexe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bgColor theme="6"/>
      </patternFill>
    </fill>
    <fill>
      <patternFill patternType="solid">
        <fgColor theme="9" tint="0.79998168889431442"/>
        <bgColor theme="9" tint="0.79998168889431442"/>
      </patternFill>
    </fill>
    <fill>
      <patternFill patternType="solid">
        <fgColor theme="6" tint="0.59999389629810485"/>
        <bgColor theme="6" tint="0.59999389629810485"/>
      </patternFill>
    </fill>
    <fill>
      <patternFill patternType="solid">
        <fgColor theme="8" tint="0.79998168889431442"/>
        <bgColor theme="8" tint="0.79998168889431442"/>
      </patternFill>
    </fill>
    <fill>
      <patternFill patternType="solid">
        <fgColor theme="0"/>
        <bgColor theme="4" tint="0.79998168889431442"/>
      </patternFill>
    </fill>
    <fill>
      <patternFill patternType="solid">
        <fgColor theme="4" tint="0.79998168889431442"/>
        <bgColor indexed="64"/>
      </patternFill>
    </fill>
  </fills>
  <borders count="6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9"/>
      </left>
      <right style="thin">
        <color theme="9"/>
      </right>
      <top style="thin">
        <color theme="9"/>
      </top>
      <bottom/>
      <diagonal/>
    </border>
    <border>
      <left style="thin">
        <color theme="9"/>
      </left>
      <right style="thin">
        <color theme="9"/>
      </right>
      <top style="medium">
        <color theme="9"/>
      </top>
      <bottom style="thin">
        <color theme="9"/>
      </bottom>
      <diagonal/>
    </border>
    <border>
      <left/>
      <right/>
      <top style="thick">
        <color theme="0"/>
      </top>
      <bottom/>
      <diagonal/>
    </border>
    <border>
      <left style="thin">
        <color theme="9"/>
      </left>
      <right/>
      <top style="thin">
        <color theme="9"/>
      </top>
      <bottom/>
      <diagonal/>
    </border>
    <border>
      <left style="thin">
        <color theme="9"/>
      </left>
      <right/>
      <top style="medium">
        <color theme="9"/>
      </top>
      <bottom style="thin">
        <color theme="9"/>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medium">
        <color theme="8"/>
      </top>
      <bottom style="thin">
        <color theme="8"/>
      </bottom>
      <diagonal/>
    </border>
    <border>
      <left style="thin">
        <color theme="8"/>
      </left>
      <right style="thin">
        <color theme="8"/>
      </right>
      <top style="medium">
        <color theme="8"/>
      </top>
      <bottom style="thin">
        <color theme="8"/>
      </bottom>
      <diagonal/>
    </border>
    <border>
      <left style="thin">
        <color indexed="64"/>
      </left>
      <right/>
      <top style="medium">
        <color theme="4"/>
      </top>
      <bottom style="thin">
        <color indexed="64"/>
      </bottom>
      <diagonal/>
    </border>
    <border>
      <left style="thin">
        <color theme="4"/>
      </left>
      <right/>
      <top style="medium">
        <color theme="4"/>
      </top>
      <bottom style="thin">
        <color indexed="64"/>
      </bottom>
      <diagonal/>
    </border>
    <border>
      <left style="thin">
        <color theme="4"/>
      </left>
      <right style="thin">
        <color indexed="64"/>
      </right>
      <top style="medium">
        <color theme="4"/>
      </top>
      <bottom style="thin">
        <color indexed="64"/>
      </bottom>
      <diagonal/>
    </border>
    <border>
      <left/>
      <right/>
      <top/>
      <bottom style="thin">
        <color theme="4"/>
      </bottom>
      <diagonal/>
    </border>
    <border>
      <left/>
      <right/>
      <top/>
      <bottom style="thin">
        <color theme="9"/>
      </bottom>
      <diagonal/>
    </border>
    <border>
      <left/>
      <right/>
      <top/>
      <bottom style="thin">
        <color theme="8"/>
      </bottom>
      <diagonal/>
    </border>
    <border>
      <left/>
      <right/>
      <top style="thin">
        <color theme="4"/>
      </top>
      <bottom/>
      <diagonal/>
    </border>
    <border>
      <left style="thin">
        <color theme="4"/>
      </left>
      <right/>
      <top/>
      <bottom/>
      <diagonal/>
    </border>
    <border>
      <left style="thin">
        <color theme="4"/>
      </left>
      <right style="thin">
        <color indexed="64"/>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9"/>
      </left>
      <right style="thin">
        <color theme="9"/>
      </right>
      <top style="thin">
        <color theme="9"/>
      </top>
      <bottom style="thin">
        <color theme="9"/>
      </bottom>
      <diagonal/>
    </border>
    <border>
      <left style="thin">
        <color theme="9"/>
      </left>
      <right style="thin">
        <color rgb="FF000000"/>
      </right>
      <top style="thin">
        <color theme="9"/>
      </top>
      <bottom style="thin">
        <color theme="9"/>
      </bottom>
      <diagonal/>
    </border>
    <border>
      <left style="thin">
        <color rgb="FF000000"/>
      </left>
      <right style="thin">
        <color rgb="FF000000"/>
      </right>
      <top style="thin">
        <color theme="9"/>
      </top>
      <bottom style="thin">
        <color theme="9"/>
      </bottom>
      <diagonal/>
    </border>
    <border>
      <left style="thin">
        <color rgb="FF000000"/>
      </left>
      <right style="thin">
        <color theme="9"/>
      </right>
      <top style="thin">
        <color theme="9"/>
      </top>
      <bottom style="thin">
        <color theme="9"/>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theme="9"/>
      </right>
      <top/>
      <bottom/>
      <diagonal/>
    </border>
    <border>
      <left/>
      <right style="thin">
        <color theme="9"/>
      </right>
      <top/>
      <bottom style="thin">
        <color theme="9"/>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0" fillId="0" borderId="0"/>
    <xf numFmtId="0" fontId="10" fillId="0" borderId="0"/>
    <xf numFmtId="0" fontId="12" fillId="0" borderId="0" applyNumberFormat="0" applyFill="0" applyBorder="0" applyAlignment="0" applyProtection="0"/>
    <xf numFmtId="0" fontId="10" fillId="0" borderId="0"/>
  </cellStyleXfs>
  <cellXfs count="212">
    <xf numFmtId="0" fontId="0" fillId="0" borderId="0" xfId="0"/>
    <xf numFmtId="0" fontId="10" fillId="0" borderId="0" xfId="4"/>
    <xf numFmtId="0" fontId="10" fillId="0" borderId="0" xfId="4" applyAlignment="1">
      <alignment horizontal="center"/>
    </xf>
    <xf numFmtId="0" fontId="3" fillId="0" borderId="0" xfId="0" applyFont="1"/>
    <xf numFmtId="0" fontId="3" fillId="0" borderId="0" xfId="0" applyFont="1" applyAlignment="1">
      <alignment horizontal="left" indent="1"/>
    </xf>
    <xf numFmtId="0" fontId="3" fillId="0" borderId="21" xfId="0" applyFont="1" applyBorder="1" applyAlignment="1">
      <alignment horizontal="left" vertical="center" wrapText="1" indent="1"/>
    </xf>
    <xf numFmtId="0" fontId="3" fillId="0" borderId="21" xfId="6" applyFont="1" applyFill="1" applyBorder="1" applyAlignment="1">
      <alignment horizontal="left" vertical="top" wrapText="1" indent="1"/>
    </xf>
    <xf numFmtId="0" fontId="3" fillId="0" borderId="21" xfId="0" applyFont="1" applyBorder="1" applyAlignment="1">
      <alignment horizontal="left" vertical="top" wrapText="1" indent="1"/>
    </xf>
    <xf numFmtId="0" fontId="3" fillId="0" borderId="21" xfId="0" applyFont="1" applyBorder="1" applyAlignment="1">
      <alignment horizontal="left" vertical="center" indent="1"/>
    </xf>
    <xf numFmtId="0" fontId="3" fillId="0" borderId="21" xfId="0" applyFont="1" applyBorder="1" applyAlignment="1">
      <alignment horizontal="left" indent="1"/>
    </xf>
    <xf numFmtId="0" fontId="3" fillId="0" borderId="22" xfId="0" applyFont="1" applyBorder="1" applyAlignment="1">
      <alignment horizontal="left" indent="1"/>
    </xf>
    <xf numFmtId="0" fontId="6" fillId="5" borderId="2" xfId="0" applyFont="1" applyFill="1" applyBorder="1" applyAlignment="1">
      <alignment horizontal="left" vertical="center" indent="1"/>
    </xf>
    <xf numFmtId="0" fontId="8" fillId="3" borderId="0" xfId="3" applyFont="1" applyFill="1" applyBorder="1" applyAlignment="1" applyProtection="1">
      <alignment horizontal="center" vertical="center" wrapText="1"/>
    </xf>
    <xf numFmtId="0" fontId="8" fillId="3" borderId="17" xfId="3" applyFont="1" applyFill="1" applyBorder="1" applyAlignment="1" applyProtection="1">
      <alignment horizontal="center" vertical="center" wrapText="1"/>
    </xf>
    <xf numFmtId="0" fontId="8" fillId="3" borderId="6" xfId="3" applyFont="1" applyFill="1" applyBorder="1" applyAlignment="1" applyProtection="1">
      <alignment horizontal="center" vertical="top" wrapText="1"/>
    </xf>
    <xf numFmtId="0" fontId="8" fillId="3" borderId="8" xfId="3" applyFont="1" applyFill="1" applyBorder="1" applyAlignment="1" applyProtection="1">
      <alignment horizontal="center" vertical="top" wrapText="1"/>
    </xf>
    <xf numFmtId="0" fontId="11" fillId="3" borderId="2" xfId="3" applyFont="1" applyFill="1" applyBorder="1" applyAlignment="1" applyProtection="1">
      <alignment horizontal="left" vertical="center" wrapText="1" indent="1"/>
      <protection hidden="1"/>
    </xf>
    <xf numFmtId="0" fontId="3" fillId="0" borderId="2"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44" fontId="0" fillId="0" borderId="0" xfId="1" applyFont="1"/>
    <xf numFmtId="0" fontId="12" fillId="0" borderId="21" xfId="6" applyBorder="1" applyAlignment="1">
      <alignment horizontal="left" indent="1"/>
    </xf>
    <xf numFmtId="0" fontId="20" fillId="0" borderId="21" xfId="6" applyFont="1" applyBorder="1" applyAlignment="1">
      <alignment horizontal="left" indent="1"/>
    </xf>
    <xf numFmtId="0" fontId="15" fillId="0" borderId="0" xfId="0" applyFont="1" applyProtection="1">
      <protection hidden="1"/>
    </xf>
    <xf numFmtId="0" fontId="9" fillId="2" borderId="0" xfId="0" applyFont="1" applyFill="1" applyAlignment="1" applyProtection="1">
      <alignment horizontal="center" vertical="center" wrapText="1"/>
      <protection hidden="1"/>
    </xf>
    <xf numFmtId="0" fontId="11" fillId="3" borderId="0" xfId="3" applyFont="1" applyFill="1" applyBorder="1" applyAlignment="1" applyProtection="1">
      <alignment horizontal="left" vertical="center" wrapText="1" indent="1"/>
      <protection hidden="1"/>
    </xf>
    <xf numFmtId="0" fontId="3" fillId="0" borderId="0" xfId="0" applyFont="1" applyAlignment="1" applyProtection="1">
      <alignment horizontal="left" vertical="center"/>
      <protection hidden="1"/>
    </xf>
    <xf numFmtId="0" fontId="11" fillId="3" borderId="5" xfId="3" applyFont="1" applyFill="1" applyBorder="1" applyAlignment="1" applyProtection="1">
      <alignment horizontal="left" vertical="center" wrapText="1" indent="1"/>
    </xf>
    <xf numFmtId="0" fontId="11" fillId="3" borderId="7" xfId="3" applyFont="1" applyFill="1" applyBorder="1" applyAlignment="1" applyProtection="1">
      <alignment horizontal="left" vertical="center" wrapText="1" inden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64" fontId="0" fillId="0" borderId="0" xfId="1" applyNumberFormat="1" applyFont="1"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0" xfId="1" applyNumberFormat="1" applyFont="1" applyAlignment="1">
      <alignment horizontal="center" vertical="center"/>
    </xf>
    <xf numFmtId="0" fontId="22" fillId="0" borderId="0" xfId="0" applyFont="1" applyAlignment="1">
      <alignment wrapText="1"/>
    </xf>
    <xf numFmtId="44" fontId="3" fillId="8" borderId="29" xfId="1" applyFont="1" applyFill="1" applyBorder="1" applyAlignment="1" applyProtection="1">
      <alignment wrapText="1"/>
      <protection hidden="1"/>
    </xf>
    <xf numFmtId="1" fontId="3" fillId="8" borderId="36" xfId="1" applyNumberFormat="1" applyFont="1" applyFill="1" applyBorder="1" applyAlignment="1" applyProtection="1">
      <alignment horizontal="right" wrapText="1"/>
      <protection hidden="1"/>
    </xf>
    <xf numFmtId="1" fontId="3" fillId="8" borderId="36" xfId="1" applyNumberFormat="1" applyFont="1" applyFill="1" applyBorder="1" applyAlignment="1" applyProtection="1">
      <alignment wrapText="1"/>
      <protection hidden="1"/>
    </xf>
    <xf numFmtId="1" fontId="3" fillId="8" borderId="27" xfId="1" applyNumberFormat="1" applyFont="1" applyFill="1" applyBorder="1" applyAlignment="1" applyProtection="1">
      <alignment wrapText="1"/>
      <protection hidden="1"/>
    </xf>
    <xf numFmtId="0" fontId="19" fillId="8" borderId="26" xfId="0" applyFont="1" applyFill="1" applyBorder="1" applyAlignment="1" applyProtection="1">
      <alignment horizontal="center" vertical="center" wrapText="1"/>
      <protection hidden="1"/>
    </xf>
    <xf numFmtId="9" fontId="4" fillId="8" borderId="27" xfId="2" applyFont="1" applyFill="1" applyBorder="1" applyAlignment="1" applyProtection="1">
      <alignment horizontal="center" vertical="center" wrapText="1"/>
      <protection hidden="1"/>
    </xf>
    <xf numFmtId="0" fontId="3" fillId="8" borderId="26" xfId="0" applyFont="1" applyFill="1" applyBorder="1" applyAlignment="1" applyProtection="1">
      <alignment horizontal="left" vertical="center" wrapText="1" indent="1"/>
      <protection hidden="1"/>
    </xf>
    <xf numFmtId="44" fontId="3" fillId="8" borderId="26" xfId="1" applyFont="1" applyFill="1" applyBorder="1" applyAlignment="1" applyProtection="1">
      <alignment horizontal="left" wrapText="1" indent="1"/>
      <protection hidden="1"/>
    </xf>
    <xf numFmtId="9" fontId="3" fillId="8" borderId="27" xfId="2" applyFont="1" applyFill="1" applyBorder="1" applyAlignment="1" applyProtection="1">
      <alignment horizontal="right" wrapText="1" indent="1"/>
      <protection hidden="1"/>
    </xf>
    <xf numFmtId="0" fontId="19" fillId="6" borderId="26"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left" vertical="center" wrapText="1" indent="1"/>
      <protection locked="0"/>
    </xf>
    <xf numFmtId="14" fontId="3" fillId="6" borderId="27" xfId="0" applyNumberFormat="1" applyFont="1" applyFill="1" applyBorder="1" applyAlignment="1" applyProtection="1">
      <alignment horizontal="left" vertical="center" wrapText="1" indent="1"/>
      <protection locked="0"/>
    </xf>
    <xf numFmtId="0" fontId="3" fillId="6" borderId="37" xfId="0" applyFont="1" applyFill="1" applyBorder="1" applyAlignment="1" applyProtection="1">
      <alignment horizontal="left" vertical="center" wrapText="1" indent="1"/>
      <protection locked="0"/>
    </xf>
    <xf numFmtId="0" fontId="3" fillId="6" borderId="38" xfId="0" applyFont="1" applyFill="1" applyBorder="1" applyAlignment="1" applyProtection="1">
      <alignment horizontal="left" vertical="center" wrapText="1" indent="1"/>
      <protection locked="0"/>
    </xf>
    <xf numFmtId="0" fontId="3" fillId="6" borderId="39" xfId="0" applyFont="1" applyFill="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hidden="1"/>
    </xf>
    <xf numFmtId="0" fontId="24" fillId="0" borderId="24"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0" fontId="11" fillId="3" borderId="5" xfId="3" applyFont="1" applyFill="1" applyBorder="1" applyAlignment="1" applyProtection="1">
      <alignment horizontal="left" vertical="top" wrapText="1" indent="1"/>
      <protection hidden="1"/>
    </xf>
    <xf numFmtId="0" fontId="8" fillId="3" borderId="0" xfId="3" applyFont="1" applyFill="1" applyBorder="1" applyAlignment="1" applyProtection="1">
      <alignment horizontal="center" vertical="top" wrapText="1"/>
      <protection hidden="1"/>
    </xf>
    <xf numFmtId="0" fontId="7" fillId="3" borderId="6" xfId="3" applyFont="1" applyFill="1" applyBorder="1" applyAlignment="1" applyProtection="1">
      <alignment horizontal="right" vertical="top" wrapText="1" indent="2"/>
      <protection hidden="1"/>
    </xf>
    <xf numFmtId="0" fontId="11" fillId="3" borderId="7" xfId="3" applyFont="1" applyFill="1" applyBorder="1" applyAlignment="1" applyProtection="1">
      <alignment horizontal="left" vertical="top" wrapText="1" indent="1"/>
      <protection hidden="1"/>
    </xf>
    <xf numFmtId="0" fontId="8" fillId="3" borderId="17" xfId="3" applyFont="1" applyFill="1" applyBorder="1" applyAlignment="1" applyProtection="1">
      <alignment horizontal="center" vertical="top" wrapText="1"/>
      <protection hidden="1"/>
    </xf>
    <xf numFmtId="0" fontId="7" fillId="3" borderId="8" xfId="3" applyFont="1" applyFill="1" applyBorder="1" applyAlignment="1" applyProtection="1">
      <alignment horizontal="right" vertical="top" wrapText="1" indent="2"/>
      <protection hidden="1"/>
    </xf>
    <xf numFmtId="0" fontId="5" fillId="0" borderId="24" xfId="0" applyFont="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23" fillId="0" borderId="0" xfId="0" applyFont="1" applyAlignment="1" applyProtection="1">
      <alignment vertical="center" wrapText="1"/>
      <protection hidden="1"/>
    </xf>
    <xf numFmtId="0" fontId="19" fillId="0" borderId="0" xfId="0" applyFont="1" applyAlignment="1" applyProtection="1">
      <alignment horizontal="center" vertical="center" wrapText="1"/>
      <protection hidden="1"/>
    </xf>
    <xf numFmtId="9" fontId="4" fillId="0" borderId="0" xfId="2"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wrapText="1"/>
      <protection hidden="1"/>
    </xf>
    <xf numFmtId="0" fontId="18" fillId="0" borderId="10" xfId="0" applyFont="1" applyBorder="1" applyAlignment="1" applyProtection="1">
      <alignment vertical="center"/>
      <protection hidden="1"/>
    </xf>
    <xf numFmtId="0" fontId="18" fillId="0" borderId="11" xfId="0" applyFont="1" applyBorder="1" applyAlignment="1" applyProtection="1">
      <alignment vertical="center"/>
      <protection hidden="1"/>
    </xf>
    <xf numFmtId="0" fontId="18" fillId="0" borderId="13" xfId="0" applyFont="1" applyBorder="1" applyAlignment="1" applyProtection="1">
      <alignment vertical="center"/>
      <protection hidden="1"/>
    </xf>
    <xf numFmtId="0" fontId="18" fillId="0" borderId="15" xfId="0" applyFont="1" applyBorder="1" applyAlignment="1" applyProtection="1">
      <alignment vertical="center"/>
      <protection hidden="1"/>
    </xf>
    <xf numFmtId="0" fontId="18" fillId="0" borderId="16" xfId="0" applyFont="1" applyBorder="1" applyAlignment="1" applyProtection="1">
      <alignment vertical="center"/>
      <protection hidden="1"/>
    </xf>
    <xf numFmtId="0" fontId="18" fillId="0" borderId="0" xfId="0" applyFont="1" applyAlignment="1" applyProtection="1">
      <alignment horizontal="left" vertical="center" indent="1"/>
      <protection hidden="1"/>
    </xf>
    <xf numFmtId="0" fontId="3" fillId="0" borderId="0" xfId="0" applyFont="1" applyAlignment="1" applyProtection="1">
      <alignment wrapText="1"/>
      <protection hidden="1"/>
    </xf>
    <xf numFmtId="0" fontId="3" fillId="0" borderId="0" xfId="0" applyFont="1" applyProtection="1">
      <protection hidden="1"/>
    </xf>
    <xf numFmtId="0" fontId="16" fillId="3" borderId="0" xfId="0" applyFont="1" applyFill="1" applyAlignment="1" applyProtection="1">
      <alignment vertical="center" wrapText="1"/>
      <protection hidden="1"/>
    </xf>
    <xf numFmtId="0" fontId="3" fillId="0" borderId="0" xfId="1" applyNumberFormat="1" applyFont="1" applyAlignment="1" applyProtection="1">
      <alignment wrapText="1"/>
      <protection hidden="1"/>
    </xf>
    <xf numFmtId="0" fontId="9" fillId="3" borderId="0" xfId="0" applyFont="1" applyFill="1" applyAlignment="1" applyProtection="1">
      <alignment vertical="center" wrapText="1"/>
      <protection hidden="1"/>
    </xf>
    <xf numFmtId="0" fontId="5" fillId="0" borderId="31"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3" borderId="0" xfId="1" applyNumberFormat="1" applyFont="1" applyFill="1" applyAlignment="1" applyProtection="1">
      <alignment vertical="center" wrapText="1"/>
      <protection hidden="1"/>
    </xf>
    <xf numFmtId="0" fontId="19" fillId="12" borderId="30" xfId="0" applyFont="1" applyFill="1" applyBorder="1" applyAlignment="1" applyProtection="1">
      <alignment horizontal="center" vertical="center"/>
      <protection hidden="1"/>
    </xf>
    <xf numFmtId="0" fontId="3" fillId="0" borderId="0" xfId="0" applyFont="1" applyAlignment="1" applyProtection="1">
      <alignment horizontal="left" vertical="center" indent="1"/>
      <protection hidden="1"/>
    </xf>
    <xf numFmtId="0" fontId="3" fillId="0" borderId="18" xfId="0" applyFont="1" applyBorder="1" applyAlignment="1" applyProtection="1">
      <alignment wrapText="1"/>
      <protection hidden="1"/>
    </xf>
    <xf numFmtId="0" fontId="3" fillId="0" borderId="4" xfId="0" applyFont="1" applyBorder="1" applyAlignment="1" applyProtection="1">
      <alignment wrapText="1"/>
      <protection hidden="1"/>
    </xf>
    <xf numFmtId="0" fontId="9" fillId="10" borderId="0" xfId="0" applyFont="1" applyFill="1" applyAlignment="1" applyProtection="1">
      <alignment horizontal="center" vertical="center" wrapText="1"/>
      <protection hidden="1"/>
    </xf>
    <xf numFmtId="44" fontId="3" fillId="11" borderId="29" xfId="1" applyFont="1" applyFill="1" applyBorder="1" applyAlignment="1" applyProtection="1">
      <alignment wrapText="1"/>
      <protection locked="0"/>
    </xf>
    <xf numFmtId="44" fontId="3" fillId="11" borderId="32" xfId="1" applyFont="1" applyFill="1" applyBorder="1" applyAlignment="1" applyProtection="1">
      <alignment wrapText="1"/>
      <protection locked="0"/>
    </xf>
    <xf numFmtId="1" fontId="3" fillId="13" borderId="35" xfId="1" applyNumberFormat="1" applyFont="1" applyFill="1" applyBorder="1" applyAlignment="1" applyProtection="1">
      <alignment horizontal="right" wrapText="1"/>
      <protection locked="0"/>
    </xf>
    <xf numFmtId="1" fontId="3" fillId="13" borderId="35" xfId="1" applyNumberFormat="1" applyFont="1" applyFill="1" applyBorder="1" applyAlignment="1" applyProtection="1">
      <alignment wrapText="1"/>
      <protection locked="0"/>
    </xf>
    <xf numFmtId="0" fontId="0" fillId="0" borderId="0" xfId="0" applyProtection="1">
      <protection hidden="1"/>
    </xf>
    <xf numFmtId="0" fontId="14"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0" xfId="0" applyAlignment="1" applyProtection="1">
      <alignment wrapText="1"/>
      <protection hidden="1"/>
    </xf>
    <xf numFmtId="44" fontId="0" fillId="0" borderId="0" xfId="1" applyFont="1" applyAlignment="1" applyProtection="1">
      <alignment wrapText="1"/>
      <protection hidden="1"/>
    </xf>
    <xf numFmtId="0" fontId="6" fillId="3" borderId="0" xfId="0" applyFont="1" applyFill="1" applyAlignment="1" applyProtection="1">
      <alignment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44" fontId="6" fillId="3" borderId="0" xfId="1" applyFont="1" applyFill="1" applyAlignment="1" applyProtection="1">
      <alignment vertical="center" wrapText="1"/>
      <protection hidden="1"/>
    </xf>
    <xf numFmtId="1" fontId="3" fillId="6" borderId="26" xfId="1" applyNumberFormat="1" applyFont="1" applyFill="1" applyBorder="1" applyAlignment="1" applyProtection="1">
      <alignment horizontal="right" wrapText="1"/>
      <protection locked="0"/>
    </xf>
    <xf numFmtId="1" fontId="3" fillId="6" borderId="26" xfId="1" applyNumberFormat="1" applyFont="1" applyFill="1" applyBorder="1" applyAlignment="1" applyProtection="1">
      <alignment wrapText="1"/>
      <protection locked="0"/>
    </xf>
    <xf numFmtId="44" fontId="0" fillId="0" borderId="43" xfId="1" applyFont="1" applyBorder="1" applyAlignment="1" applyProtection="1">
      <alignment wrapText="1"/>
      <protection hidden="1"/>
    </xf>
    <xf numFmtId="0" fontId="5" fillId="0" borderId="3" xfId="0" applyFont="1" applyBorder="1" applyAlignment="1" applyProtection="1">
      <alignment horizontal="left" wrapText="1"/>
      <protection hidden="1"/>
    </xf>
    <xf numFmtId="0" fontId="9" fillId="5" borderId="2" xfId="4" applyFont="1" applyFill="1" applyBorder="1" applyAlignment="1">
      <alignment vertical="top" wrapText="1"/>
    </xf>
    <xf numFmtId="0" fontId="9" fillId="5" borderId="2" xfId="4" applyFont="1" applyFill="1" applyBorder="1" applyAlignment="1">
      <alignment horizontal="center" vertical="top" wrapText="1"/>
    </xf>
    <xf numFmtId="0" fontId="10" fillId="7" borderId="2" xfId="5" applyFill="1" applyBorder="1" applyAlignment="1">
      <alignment vertical="center"/>
    </xf>
    <xf numFmtId="0" fontId="0" fillId="7" borderId="2" xfId="5" applyFont="1" applyFill="1" applyBorder="1" applyAlignment="1">
      <alignment vertical="center"/>
    </xf>
    <xf numFmtId="0" fontId="10" fillId="0" borderId="2" xfId="4" applyBorder="1"/>
    <xf numFmtId="0" fontId="10" fillId="14" borderId="2" xfId="4" applyFill="1" applyBorder="1" applyAlignment="1">
      <alignment horizontal="center"/>
    </xf>
    <xf numFmtId="0" fontId="10" fillId="3" borderId="2" xfId="4" applyFill="1" applyBorder="1" applyAlignment="1">
      <alignment horizontal="center"/>
    </xf>
    <xf numFmtId="44" fontId="0" fillId="0" borderId="0" xfId="0" applyNumberFormat="1"/>
    <xf numFmtId="44" fontId="0" fillId="0" borderId="0" xfId="1" applyFont="1" applyBorder="1" applyAlignment="1">
      <alignment horizontal="center" vertical="center"/>
    </xf>
    <xf numFmtId="0" fontId="5" fillId="0" borderId="5"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6" fillId="3" borderId="48" xfId="0" applyFont="1" applyFill="1" applyBorder="1" applyAlignment="1" applyProtection="1">
      <alignment vertical="center" wrapText="1"/>
      <protection hidden="1"/>
    </xf>
    <xf numFmtId="0" fontId="26" fillId="0" borderId="0" xfId="0" applyFont="1" applyProtection="1">
      <protection hidden="1"/>
    </xf>
    <xf numFmtId="165" fontId="0" fillId="0" borderId="0" xfId="1" applyNumberFormat="1" applyFont="1"/>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5" fillId="0" borderId="0" xfId="0" applyFont="1" applyAlignment="1" applyProtection="1">
      <alignment horizontal="center" vertical="center" wrapText="1"/>
      <protection hidden="1"/>
    </xf>
    <xf numFmtId="44" fontId="3" fillId="3" borderId="0" xfId="1" applyFont="1" applyFill="1" applyBorder="1" applyAlignment="1" applyProtection="1">
      <alignment wrapText="1"/>
      <protection hidden="1"/>
    </xf>
    <xf numFmtId="0" fontId="5" fillId="0" borderId="55" xfId="0" applyFont="1" applyBorder="1" applyAlignment="1" applyProtection="1">
      <alignment horizontal="center" vertical="center" wrapText="1"/>
      <protection hidden="1"/>
    </xf>
    <xf numFmtId="44" fontId="3" fillId="11" borderId="59" xfId="1" applyFont="1" applyFill="1" applyBorder="1" applyAlignment="1" applyProtection="1">
      <alignment wrapText="1"/>
      <protection locked="0"/>
    </xf>
    <xf numFmtId="0" fontId="5" fillId="0" borderId="60" xfId="0" applyFont="1" applyBorder="1" applyAlignment="1" applyProtection="1">
      <alignment horizontal="center" vertical="center" wrapText="1"/>
      <protection hidden="1"/>
    </xf>
    <xf numFmtId="44" fontId="3" fillId="11" borderId="41" xfId="1" applyFont="1" applyFill="1" applyBorder="1" applyAlignment="1" applyProtection="1">
      <alignment wrapText="1"/>
      <protection locked="0"/>
    </xf>
    <xf numFmtId="44" fontId="3" fillId="8" borderId="59" xfId="1" applyFont="1" applyFill="1" applyBorder="1" applyAlignment="1" applyProtection="1">
      <alignment wrapText="1"/>
      <protection hidden="1"/>
    </xf>
    <xf numFmtId="0" fontId="5" fillId="0" borderId="62" xfId="0" applyFont="1" applyBorder="1" applyAlignment="1" applyProtection="1">
      <alignment horizontal="center" vertical="center" wrapText="1"/>
      <protection hidden="1"/>
    </xf>
    <xf numFmtId="44" fontId="3" fillId="11" borderId="61" xfId="1" applyFont="1" applyFill="1" applyBorder="1" applyAlignment="1" applyProtection="1">
      <alignment wrapText="1"/>
      <protection locked="0"/>
    </xf>
    <xf numFmtId="0" fontId="18" fillId="0" borderId="0" xfId="0" applyFont="1" applyAlignment="1" applyProtection="1">
      <alignment vertical="center"/>
      <protection hidden="1"/>
    </xf>
    <xf numFmtId="166" fontId="3" fillId="8" borderId="26" xfId="1" applyNumberFormat="1" applyFont="1" applyFill="1" applyBorder="1" applyAlignment="1" applyProtection="1">
      <alignment horizontal="left" wrapText="1" indent="1"/>
      <protection hidden="1"/>
    </xf>
    <xf numFmtId="0" fontId="11" fillId="0" borderId="0" xfId="0" applyFont="1" applyAlignment="1" applyProtection="1">
      <alignment wrapText="1"/>
      <protection hidden="1"/>
    </xf>
    <xf numFmtId="0" fontId="9" fillId="3" borderId="0" xfId="0" applyFont="1" applyFill="1" applyAlignment="1">
      <alignment horizontal="center" vertical="center" wrapText="1"/>
    </xf>
    <xf numFmtId="0" fontId="9" fillId="3" borderId="0" xfId="0" applyFont="1" applyFill="1" applyAlignment="1" applyProtection="1">
      <alignment horizontal="center" vertical="center" wrapText="1"/>
      <protection hidden="1"/>
    </xf>
    <xf numFmtId="0" fontId="12" fillId="6" borderId="38" xfId="6" applyFill="1" applyBorder="1" applyAlignment="1" applyProtection="1">
      <alignment horizontal="left" vertical="center" wrapText="1" indent="1"/>
      <protection locked="0"/>
    </xf>
    <xf numFmtId="1" fontId="0" fillId="0" borderId="0" xfId="1" applyNumberFormat="1" applyFont="1" applyAlignment="1">
      <alignment horizontal="center" vertical="center"/>
    </xf>
    <xf numFmtId="44" fontId="0" fillId="0" borderId="0" xfId="1" applyFont="1" applyAlignment="1">
      <alignment horizontal="center" vertical="center" wrapText="1"/>
    </xf>
    <xf numFmtId="9" fontId="0" fillId="0" borderId="0" xfId="2" applyFont="1" applyAlignment="1">
      <alignment horizontal="center" vertical="center" wrapText="1"/>
    </xf>
    <xf numFmtId="44" fontId="5" fillId="11" borderId="55" xfId="1" applyFont="1" applyFill="1" applyBorder="1" applyAlignment="1" applyProtection="1">
      <alignment horizontal="center" vertical="center" wrapText="1"/>
      <protection locked="0"/>
    </xf>
    <xf numFmtId="0" fontId="5" fillId="0" borderId="59" xfId="0" applyFont="1" applyBorder="1" applyAlignment="1">
      <alignment horizontal="center" vertical="center" wrapText="1"/>
    </xf>
    <xf numFmtId="0" fontId="6" fillId="5" borderId="2" xfId="3" applyFont="1" applyFill="1" applyBorder="1" applyAlignment="1" applyProtection="1">
      <alignment horizontal="left" vertical="center" wrapText="1" indent="1"/>
    </xf>
    <xf numFmtId="0" fontId="11" fillId="3" borderId="3" xfId="3" applyFont="1" applyFill="1" applyBorder="1" applyAlignment="1" applyProtection="1">
      <alignment horizontal="left" vertical="center" wrapText="1" indent="1"/>
    </xf>
    <xf numFmtId="0" fontId="11" fillId="3" borderId="18" xfId="3" applyFont="1" applyFill="1" applyBorder="1" applyAlignment="1" applyProtection="1">
      <alignment horizontal="left" vertical="center" wrapText="1" indent="1"/>
    </xf>
    <xf numFmtId="0" fontId="11" fillId="3" borderId="4" xfId="3" applyFont="1" applyFill="1" applyBorder="1" applyAlignment="1" applyProtection="1">
      <alignment horizontal="left" vertical="center" wrapText="1" indent="1"/>
    </xf>
    <xf numFmtId="0" fontId="6" fillId="5" borderId="40" xfId="0" applyFont="1" applyFill="1" applyBorder="1" applyAlignment="1" applyProtection="1">
      <alignment horizontal="left" vertical="center" indent="1"/>
      <protection hidden="1"/>
    </xf>
    <xf numFmtId="0" fontId="5"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indent="1"/>
      <protection hidden="1"/>
    </xf>
    <xf numFmtId="0" fontId="6" fillId="5" borderId="40" xfId="0" applyFont="1" applyFill="1" applyBorder="1" applyAlignment="1" applyProtection="1">
      <alignment horizontal="left" vertical="center" wrapText="1" indent="1"/>
      <protection hidden="1"/>
    </xf>
    <xf numFmtId="0" fontId="18" fillId="0" borderId="9"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14" fillId="8" borderId="0" xfId="0" applyFont="1" applyFill="1" applyAlignment="1" applyProtection="1">
      <alignment horizontal="center"/>
      <protection hidden="1"/>
    </xf>
    <xf numFmtId="0" fontId="6" fillId="5" borderId="20" xfId="3" applyFont="1" applyFill="1" applyBorder="1" applyAlignment="1" applyProtection="1">
      <alignment horizontal="left" vertical="center" wrapText="1" indent="1"/>
      <protection hidden="1"/>
    </xf>
    <xf numFmtId="0" fontId="6" fillId="5" borderId="23" xfId="3" applyFont="1" applyFill="1" applyBorder="1" applyAlignment="1" applyProtection="1">
      <alignment horizontal="left" vertical="center" wrapText="1" indent="1"/>
      <protection hidden="1"/>
    </xf>
    <xf numFmtId="0" fontId="6" fillId="5" borderId="19" xfId="3" applyFont="1" applyFill="1" applyBorder="1" applyAlignment="1" applyProtection="1">
      <alignment horizontal="left" vertical="center" wrapText="1" indent="1"/>
      <protection hidden="1"/>
    </xf>
    <xf numFmtId="0" fontId="11" fillId="3" borderId="3" xfId="3" applyFont="1" applyFill="1" applyBorder="1" applyAlignment="1" applyProtection="1">
      <alignment horizontal="left" vertical="top" wrapText="1" indent="1"/>
      <protection hidden="1"/>
    </xf>
    <xf numFmtId="0" fontId="11" fillId="3" borderId="18" xfId="3" applyFont="1" applyFill="1" applyBorder="1" applyAlignment="1" applyProtection="1">
      <alignment horizontal="left" vertical="top" wrapText="1" indent="1"/>
      <protection hidden="1"/>
    </xf>
    <xf numFmtId="0" fontId="11" fillId="3" borderId="4" xfId="3" applyFont="1" applyFill="1" applyBorder="1" applyAlignment="1" applyProtection="1">
      <alignment horizontal="left" vertical="top" wrapText="1" indent="1"/>
      <protection hidden="1"/>
    </xf>
    <xf numFmtId="0" fontId="9" fillId="5" borderId="20" xfId="3" applyFont="1" applyFill="1" applyBorder="1" applyAlignment="1" applyProtection="1">
      <alignment horizontal="left" vertical="center" wrapText="1" indent="1"/>
      <protection hidden="1"/>
    </xf>
    <xf numFmtId="0" fontId="9" fillId="5" borderId="19" xfId="3" applyFont="1" applyFill="1" applyBorder="1" applyAlignment="1" applyProtection="1">
      <alignment horizontal="left" vertical="center" wrapText="1" indent="1"/>
      <protection hidden="1"/>
    </xf>
    <xf numFmtId="0" fontId="6" fillId="5" borderId="46" xfId="0" applyFont="1" applyFill="1" applyBorder="1" applyAlignment="1" applyProtection="1">
      <alignment horizontal="left" vertical="center" wrapText="1" indent="1"/>
      <protection hidden="1"/>
    </xf>
    <xf numFmtId="0" fontId="6" fillId="5" borderId="47" xfId="0" applyFont="1" applyFill="1" applyBorder="1" applyAlignment="1" applyProtection="1">
      <alignment horizontal="left" vertical="center" wrapText="1" indent="1"/>
      <protection hidden="1"/>
    </xf>
    <xf numFmtId="0" fontId="6" fillId="5" borderId="49" xfId="0" applyFont="1" applyFill="1" applyBorder="1" applyAlignment="1" applyProtection="1">
      <alignment horizontal="left" vertical="center" indent="1"/>
      <protection hidden="1"/>
    </xf>
    <xf numFmtId="0" fontId="6" fillId="5" borderId="50" xfId="0" applyFont="1" applyFill="1" applyBorder="1" applyAlignment="1" applyProtection="1">
      <alignment horizontal="left" vertical="center" indent="1"/>
      <protection hidden="1"/>
    </xf>
    <xf numFmtId="0" fontId="6" fillId="5" borderId="51" xfId="0" applyFont="1" applyFill="1" applyBorder="1" applyAlignment="1" applyProtection="1">
      <alignment horizontal="left" vertical="center" indent="1"/>
      <protection hidden="1"/>
    </xf>
    <xf numFmtId="0" fontId="19" fillId="15" borderId="52" xfId="0" applyFont="1" applyFill="1" applyBorder="1" applyAlignment="1" applyProtection="1">
      <alignment horizontal="left" vertical="top" wrapText="1"/>
      <protection locked="0"/>
    </xf>
    <xf numFmtId="0" fontId="19" fillId="15" borderId="53" xfId="0" applyFont="1" applyFill="1" applyBorder="1" applyAlignment="1" applyProtection="1">
      <alignment horizontal="left" vertical="top" wrapText="1"/>
      <protection locked="0"/>
    </xf>
    <xf numFmtId="0" fontId="19" fillId="15" borderId="54" xfId="0" applyFont="1" applyFill="1" applyBorder="1" applyAlignment="1" applyProtection="1">
      <alignment horizontal="left" vertical="top" wrapText="1"/>
      <protection locked="0"/>
    </xf>
    <xf numFmtId="0" fontId="17" fillId="2" borderId="0" xfId="0" applyFont="1" applyFill="1" applyAlignment="1" applyProtection="1">
      <alignment horizontal="left" vertical="center" indent="1"/>
      <protection hidden="1"/>
    </xf>
    <xf numFmtId="0" fontId="16" fillId="8" borderId="0" xfId="0" applyFont="1" applyFill="1" applyAlignment="1" applyProtection="1">
      <alignment horizontal="center" vertical="center" wrapText="1"/>
      <protection hidden="1"/>
    </xf>
    <xf numFmtId="0" fontId="6" fillId="2" borderId="56" xfId="0" applyFont="1" applyFill="1" applyBorder="1" applyAlignment="1" applyProtection="1">
      <alignment horizontal="left" vertical="center" wrapText="1" indent="1"/>
      <protection hidden="1"/>
    </xf>
    <xf numFmtId="0" fontId="6" fillId="2" borderId="57" xfId="0" applyFont="1" applyFill="1" applyBorder="1" applyAlignment="1" applyProtection="1">
      <alignment horizontal="left" vertical="center" wrapText="1" indent="1"/>
      <protection hidden="1"/>
    </xf>
    <xf numFmtId="0" fontId="6" fillId="2" borderId="58" xfId="0" applyFont="1" applyFill="1" applyBorder="1" applyAlignment="1" applyProtection="1">
      <alignment horizontal="left" vertical="center" wrapText="1" indent="1"/>
      <protection hidden="1"/>
    </xf>
    <xf numFmtId="0" fontId="6" fillId="2" borderId="41" xfId="1" applyNumberFormat="1" applyFont="1" applyFill="1" applyBorder="1" applyAlignment="1" applyProtection="1">
      <alignment horizontal="left" vertical="center" wrapText="1" indent="1"/>
      <protection hidden="1"/>
    </xf>
    <xf numFmtId="0" fontId="6" fillId="2" borderId="41" xfId="0" applyFont="1" applyFill="1" applyBorder="1" applyAlignment="1" applyProtection="1">
      <alignment horizontal="left" vertical="center" wrapText="1" indent="1"/>
      <protection hidden="1"/>
    </xf>
    <xf numFmtId="0" fontId="5" fillId="0" borderId="5"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8" xfId="0" applyFont="1" applyBorder="1" applyAlignment="1" applyProtection="1">
      <alignment horizontal="left" vertical="top" wrapText="1"/>
      <protection hidden="1"/>
    </xf>
    <xf numFmtId="0" fontId="6" fillId="2" borderId="62" xfId="1" applyNumberFormat="1" applyFont="1" applyFill="1" applyBorder="1" applyAlignment="1" applyProtection="1">
      <alignment horizontal="left" vertical="center" wrapText="1" indent="1"/>
      <protection hidden="1"/>
    </xf>
    <xf numFmtId="0" fontId="6" fillId="2" borderId="60" xfId="1" applyNumberFormat="1" applyFont="1" applyFill="1" applyBorder="1" applyAlignment="1" applyProtection="1">
      <alignment horizontal="left" vertical="center" wrapText="1" indent="1"/>
      <protection hidden="1"/>
    </xf>
    <xf numFmtId="0" fontId="6" fillId="2" borderId="63" xfId="1" applyNumberFormat="1" applyFont="1" applyFill="1" applyBorder="1" applyAlignment="1" applyProtection="1">
      <alignment horizontal="left" vertical="center" wrapText="1" indent="1"/>
      <protection hidden="1"/>
    </xf>
    <xf numFmtId="0" fontId="30" fillId="3" borderId="0" xfId="0" applyFont="1" applyFill="1" applyAlignment="1">
      <alignment horizontal="left" vertical="top" wrapText="1"/>
    </xf>
    <xf numFmtId="0" fontId="5" fillId="3" borderId="0" xfId="0" applyFont="1" applyFill="1" applyAlignment="1">
      <alignment horizontal="left" vertical="top" wrapText="1"/>
    </xf>
    <xf numFmtId="0" fontId="5" fillId="3" borderId="64" xfId="0" applyFont="1" applyFill="1" applyBorder="1" applyAlignment="1">
      <alignment horizontal="left" vertical="top" wrapText="1"/>
    </xf>
    <xf numFmtId="0" fontId="5" fillId="3" borderId="41" xfId="0" applyFont="1" applyFill="1" applyBorder="1" applyAlignment="1">
      <alignment horizontal="left" vertical="top" wrapText="1"/>
    </xf>
    <xf numFmtId="0" fontId="5" fillId="3" borderId="65" xfId="0" applyFont="1" applyFill="1" applyBorder="1" applyAlignment="1">
      <alignment horizontal="left" vertical="top" wrapText="1"/>
    </xf>
    <xf numFmtId="0" fontId="17" fillId="4" borderId="0" xfId="0" applyFont="1" applyFill="1" applyAlignment="1" applyProtection="1">
      <alignment horizontal="left" vertical="center" indent="1"/>
      <protection hidden="1"/>
    </xf>
    <xf numFmtId="0" fontId="5" fillId="0" borderId="20" xfId="0" applyFont="1" applyBorder="1" applyAlignment="1" applyProtection="1">
      <alignment horizontal="left" wrapText="1"/>
      <protection hidden="1"/>
    </xf>
    <xf numFmtId="0" fontId="5" fillId="0" borderId="23" xfId="0" applyFont="1" applyBorder="1" applyAlignment="1" applyProtection="1">
      <alignment horizontal="left" wrapText="1"/>
      <protection hidden="1"/>
    </xf>
    <xf numFmtId="0" fontId="5" fillId="0" borderId="19" xfId="0" applyFont="1" applyBorder="1" applyAlignment="1" applyProtection="1">
      <alignment horizontal="left" wrapText="1"/>
      <protection hidden="1"/>
    </xf>
    <xf numFmtId="0" fontId="14" fillId="8" borderId="0" xfId="0" applyFont="1" applyFill="1" applyAlignment="1" applyProtection="1">
      <alignment horizontal="center" vertical="center" wrapText="1"/>
      <protection hidden="1"/>
    </xf>
    <xf numFmtId="44" fontId="6" fillId="4" borderId="42" xfId="1" applyFont="1" applyFill="1" applyBorder="1" applyAlignment="1" applyProtection="1">
      <alignment horizontal="left" vertical="center" wrapText="1" indent="1"/>
      <protection hidden="1"/>
    </xf>
    <xf numFmtId="0" fontId="6" fillId="4" borderId="42" xfId="0" applyFont="1" applyFill="1" applyBorder="1" applyAlignment="1" applyProtection="1">
      <alignment horizontal="left" vertical="center" wrapText="1" indent="1"/>
      <protection hidden="1"/>
    </xf>
    <xf numFmtId="0" fontId="17" fillId="9" borderId="0" xfId="0" applyFont="1" applyFill="1" applyAlignment="1" applyProtection="1">
      <alignment horizontal="left" vertical="center" indent="1"/>
      <protection hidden="1"/>
    </xf>
    <xf numFmtId="0" fontId="5" fillId="0" borderId="20"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5" fillId="0" borderId="19" xfId="0" applyFont="1" applyBorder="1" applyAlignment="1" applyProtection="1">
      <alignment horizontal="left" vertical="top" wrapText="1"/>
      <protection hidden="1"/>
    </xf>
    <xf numFmtId="0" fontId="13" fillId="8" borderId="0" xfId="0" applyFont="1" applyFill="1" applyAlignment="1" applyProtection="1">
      <alignment horizontal="center" vertical="center" wrapText="1"/>
      <protection hidden="1"/>
    </xf>
    <xf numFmtId="0" fontId="6" fillId="9" borderId="40" xfId="0" applyFont="1" applyFill="1" applyBorder="1" applyAlignment="1" applyProtection="1">
      <alignment horizontal="left" vertical="center" wrapText="1" indent="1"/>
      <protection hidden="1"/>
    </xf>
    <xf numFmtId="44" fontId="6" fillId="9" borderId="40" xfId="1" applyFont="1" applyFill="1" applyBorder="1" applyAlignment="1" applyProtection="1">
      <alignment horizontal="left" vertical="center" wrapText="1" indent="1"/>
      <protection hidden="1"/>
    </xf>
  </cellXfs>
  <cellStyles count="8">
    <cellStyle name="%" xfId="5" xr:uid="{C5FA65EA-0047-49CB-9895-D583F774C6D8}"/>
    <cellStyle name="Currency" xfId="1" builtinId="4"/>
    <cellStyle name="Heading 1" xfId="3" builtinId="16"/>
    <cellStyle name="Hyperlink" xfId="6" builtinId="8"/>
    <cellStyle name="Normal" xfId="0" builtinId="0"/>
    <cellStyle name="Normal 2" xfId="4" xr:uid="{88B65A7F-D356-4544-A6C2-D645F88DCB34}"/>
    <cellStyle name="Normal 2 2 2" xfId="7" xr:uid="{AB4111A0-D0C3-4171-8EDF-BF3EF54985C0}"/>
    <cellStyle name="Percent" xfId="2" builtinId="5"/>
  </cellStyles>
  <dxfs count="100">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numFmt numFmtId="164" formatCode="_-[$£-809]* #,##0.00_-;\-[$£-809]* #,##0.00_-;_-[$£-809]* &quot;-&quot;??_-;_-@_-"/>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2B6B7D49-25D2-4F38-8A18-4059EFB35BF7}"/>
  </tableStyles>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theme" Target="theme/theme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81644</xdr:colOff>
      <xdr:row>10</xdr:row>
      <xdr:rowOff>129269</xdr:rowOff>
    </xdr:from>
    <xdr:to>
      <xdr:col>1</xdr:col>
      <xdr:colOff>6872968</xdr:colOff>
      <xdr:row>10</xdr:row>
      <xdr:rowOff>1252755</xdr:rowOff>
    </xdr:to>
    <xdr:pic>
      <xdr:nvPicPr>
        <xdr:cNvPr id="7" name="Picture 1">
          <a:extLst>
            <a:ext uri="{FF2B5EF4-FFF2-40B4-BE49-F238E27FC236}">
              <a16:creationId xmlns:a16="http://schemas.microsoft.com/office/drawing/2014/main" id="{98DB9458-0535-2482-2628-9BB8B4259232}"/>
            </a:ext>
          </a:extLst>
        </xdr:cNvPr>
        <xdr:cNvPicPr>
          <a:picLocks noChangeAspect="1"/>
        </xdr:cNvPicPr>
      </xdr:nvPicPr>
      <xdr:blipFill>
        <a:blip xmlns:r="http://schemas.openxmlformats.org/officeDocument/2006/relationships" r:embed="rId1"/>
        <a:stretch>
          <a:fillRect/>
        </a:stretch>
      </xdr:blipFill>
      <xdr:spPr>
        <a:xfrm>
          <a:off x="469448" y="3912055"/>
          <a:ext cx="7191374" cy="1123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239121</xdr:colOff>
      <xdr:row>1</xdr:row>
      <xdr:rowOff>77555</xdr:rowOff>
    </xdr:from>
    <xdr:to>
      <xdr:col>7</xdr:col>
      <xdr:colOff>7923</xdr:colOff>
      <xdr:row>5</xdr:row>
      <xdr:rowOff>131989</xdr:rowOff>
    </xdr:to>
    <xdr:pic>
      <xdr:nvPicPr>
        <xdr:cNvPr id="3" name="Picture 2" descr="New-DWP-logo-1">
          <a:extLst>
            <a:ext uri="{FF2B5EF4-FFF2-40B4-BE49-F238E27FC236}">
              <a16:creationId xmlns:a16="http://schemas.microsoft.com/office/drawing/2014/main" id="{C8C983CC-312C-4019-943F-6D8BA25A7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724050" y="254448"/>
          <a:ext cx="1682647" cy="7572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2890387</xdr:colOff>
      <xdr:row>13</xdr:row>
      <xdr:rowOff>41620</xdr:rowOff>
    </xdr:from>
    <xdr:to>
      <xdr:col>4</xdr:col>
      <xdr:colOff>516145</xdr:colOff>
      <xdr:row>14</xdr:row>
      <xdr:rowOff>114387</xdr:rowOff>
    </xdr:to>
    <xdr:pic>
      <xdr:nvPicPr>
        <xdr:cNvPr id="5" name="Graphic 4" descr="Traffic light outline">
          <a:extLst>
            <a:ext uri="{FF2B5EF4-FFF2-40B4-BE49-F238E27FC236}">
              <a16:creationId xmlns:a16="http://schemas.microsoft.com/office/drawing/2014/main" id="{D17A5783-BC4E-4348-9AB3-9081FF9237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94262" y="4407245"/>
          <a:ext cx="524533" cy="5442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31BF2A-880F-4F5B-8C5A-18F20BC77432}" name="Table3" displayName="Table3" ref="A4:C157" totalsRowShown="0">
  <autoFilter ref="A4:C157" xr:uid="{1931BF2A-880F-4F5B-8C5A-18F20BC77432}"/>
  <sortState xmlns:xlrd2="http://schemas.microsoft.com/office/spreadsheetml/2017/richdata2" ref="A5:C157">
    <sortCondition ref="A4:A157"/>
  </sortState>
  <tableColumns count="3">
    <tableColumn id="1" xr3:uid="{31FB27FF-B853-4517-9351-6FA47100E115}" name="LA name"/>
    <tableColumn id="2" xr3:uid="{AABBABEF-E9EA-4C32-8D5D-5EFFE33057F7}" name="LA code"/>
    <tableColumn id="3" xr3:uid="{EDAD37AC-ED8E-45BC-92FC-DFE7F71AA2FE}" name="HSF5 Allocation" dataDxfId="96" dataCellStyle="Currency"/>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235031-9848-4C3F-A2BD-792A0E7FC54F}" name="Table2" displayName="Table2" ref="B3:CQ4" totalsRowShown="0" headerRowDxfId="95" dataDxfId="94">
  <autoFilter ref="B3:CQ4" xr:uid="{12235031-9848-4C3F-A2BD-792A0E7FC54F}"/>
  <tableColumns count="94">
    <tableColumn id="1" xr3:uid="{6B826973-9A7B-486A-BB13-5AF3AE1D6DB7}" name="Local Authority" dataDxfId="93">
      <calculatedColumnFormula>IF('1 - Governance'!$B$11="","",'1 - Governance'!$B$11)</calculatedColumnFormula>
    </tableColumn>
    <tableColumn id="2" xr3:uid="{9C99742C-3633-4ED9-BA7C-13BBD966133D}" name="LA code" dataDxfId="92">
      <calculatedColumnFormula>IF(Table2[[#This Row],[Local Authority]]="","",_xlfn.XLOOKUP(Table2[[#This Row],[Local Authority]],'5 - LA codes'!$A$3:$A$155,'5 - LA codes'!$B$3:$B$155))</calculatedColumnFormula>
    </tableColumn>
    <tableColumn id="4" xr3:uid="{25277F7D-B85E-47A3-8DDD-59705440B759}" name="Quartiles (based on allocation value)" dataDxfId="91">
      <calculatedColumnFormula>IF(Table2[[#This Row],[Local Authority]]="","",_xlfn.XLOOKUP(Table2[[#This Row],[Local Authority]],'5 - LA codes'!$A$3:$A$155,'5 - LA codes'!$C$3:$C$155))</calculatedColumnFormula>
    </tableColumn>
    <tableColumn id="5" xr3:uid="{182409C7-77A1-4530-BB4B-58A4930ECA85}" name="Region" dataDxfId="90">
      <calculatedColumnFormula>IF(Table2[[#This Row],[Local Authority]]="","",_xlfn.XLOOKUP(Table2[[#This Row],[Local Authority]],'5 - LA codes'!$A$3:$A$155,'5 - LA codes'!$D$3:$D$155))</calculatedColumnFormula>
    </tableColumn>
    <tableColumn id="6" xr3:uid="{065FE2E5-E87F-4407-8113-90297DC7F3FF}" name="Rural Urban Classification 2011 (3 fold)" dataDxfId="89">
      <calculatedColumnFormula>IF(Table2[[#This Row],[Local Authority]]="","",_xlfn.XLOOKUP(Table2[[#This Row],[Local Authority]],'5 - LA codes'!$A$3:$A$155,'5 - LA codes'!$F$3:$F$155))</calculatedColumnFormula>
    </tableColumn>
    <tableColumn id="8" xr3:uid="{D76A7DC0-8B82-4B40-8710-1B6010F50EA4}" name="Reporting period" dataDxfId="88">
      <calculatedColumnFormula>IF('1 - Governance'!$B$15="","",'1 - Governance'!$B$15)</calculatedColumnFormula>
    </tableColumn>
    <tableColumn id="9" xr3:uid="{F98ABD01-9BEB-46F7-A408-8497A1FBEBB4}" name="Report type" dataDxfId="87">
      <calculatedColumnFormula>IF('1 - Governance'!$C$15="","",'1 - Governance'!$C$15)</calculatedColumnFormula>
    </tableColumn>
    <tableColumn id="10" xr3:uid="{B9240E57-9656-4E75-A6F3-4ECD40899344}" name="Date returned to DWP" dataDxfId="86">
      <calculatedColumnFormula>IF('1 - Governance'!$D$15="","",'1 - Governance'!$D$15)</calculatedColumnFormula>
    </tableColumn>
    <tableColumn id="11" xr3:uid="{E7E1AD4E-04F4-4BCF-B7FE-0CA8EEBA20F5}" name="Section 151 Name" dataDxfId="85">
      <calculatedColumnFormula>IF('1 - Governance'!$B$19="","",'1 - Governance'!$B$19)</calculatedColumnFormula>
    </tableColumn>
    <tableColumn id="12" xr3:uid="{E135A464-523B-4423-8095-1684577AF2E5}" name="Section 151 Email" dataDxfId="84">
      <calculatedColumnFormula>IF('1 - Governance'!$C$19="","",'1 - Governance'!$C$19)</calculatedColumnFormula>
    </tableColumn>
    <tableColumn id="13" xr3:uid="{C09A2B2D-10F3-41CF-932C-3BBF51E6C79C}" name="Has S151/CFO been copied in?" dataDxfId="83">
      <calculatedColumnFormula>IF('1 - Governance'!$D$19="","",'1 - Governance'!$D$19)</calculatedColumnFormula>
    </tableColumn>
    <tableColumn id="15" xr3:uid="{5AEA1DC2-8059-4550-8A2C-D0C6DAA46F5A}" name="LA SPOC" dataDxfId="82">
      <calculatedColumnFormula>IF('1 - Governance'!$E$19="","",'1 - Governance'!$E$19)</calculatedColumnFormula>
    </tableColumn>
    <tableColumn id="20" xr3:uid="{C4BA4BCB-4D90-4359-B08B-D3F9DEB83AFA}" name="HSF 4 Allocation" dataDxfId="81" dataCellStyle="Currency">
      <calculatedColumnFormula>IF('1 - Governance'!$E$23="","",'1 - Governance'!$E$23)</calculatedColumnFormula>
    </tableColumn>
    <tableColumn id="21" xr3:uid="{51BEAA2E-A2F9-4580-8241-74ACBACE1D64}" name="Total LA Spend (inc. admin) (£)" dataDxfId="80" dataCellStyle="Currency">
      <calculatedColumnFormula>IF('1 - Governance'!$D$23="","",'1 - Governance'!$D$23)</calculatedColumnFormula>
    </tableColumn>
    <tableColumn id="22" xr3:uid="{64784CAB-145C-40A6-933E-D06490CF97B8}" name="Percentage of alloction spent" dataDxfId="79">
      <calculatedColumnFormula>IF('1 - Governance'!$F$23="","",'1 - Governance'!$F$23)</calculatedColumnFormula>
    </tableColumn>
    <tableColumn id="71" xr3:uid="{ECB5F767-94DE-44C0-9DF9-024A84BD96BB}" name="Notes" dataDxfId="78" dataCellStyle="Percent">
      <calculatedColumnFormula>IF('1 - Governance'!$B$27="","",'1 - Governance'!$B$27)</calculatedColumnFormula>
    </tableColumn>
    <tableColumn id="17" xr3:uid="{865F1F56-BDBA-47C5-B00D-A84F6F2B6E48}" name="Admin costs (£)" dataDxfId="77" dataCellStyle="Currency">
      <calculatedColumnFormula>IF('1 - Governance'!$C$23="","",'1 - Governance'!$C$23)</calculatedColumnFormula>
    </tableColumn>
    <tableColumn id="18" xr3:uid="{F88FB1CC-B4D3-4859-ABC5-E6035C25111A}" name="Total amount provided to vulnerable households (£)" dataDxfId="76" dataCellStyle="Currency">
      <calculatedColumnFormula>IF('1 - Governance'!$B$23="","",'1 - Governance'!$B$23)</calculatedColumnFormula>
    </tableColumn>
    <tableColumn id="14" xr3:uid="{6E28B1C4-89DF-4A5B-AC23-3816AFA3512E}" name="Evaluation spend only " dataDxfId="75" dataCellStyle="Currency">
      <calculatedColumnFormula>IF('2 - Spend'!$C$16="","",'2 - Spend'!$C$16)</calculatedColumnFormula>
    </tableColumn>
    <tableColumn id="19" xr3:uid="{CE66C76A-A118-4846-9305-571BF2CB5B3F}" name="Households with children (£)" dataDxfId="74" dataCellStyle="Currency">
      <calculatedColumnFormula>IF('2 - Spend'!$B$20="","",'2 - Spend'!$B$20)</calculatedColumnFormula>
    </tableColumn>
    <tableColumn id="23" xr3:uid="{B8D3F237-05E1-43D1-9ED0-73479DF787F3}" name="Households with pensioners (£)" dataDxfId="73" dataCellStyle="Currency">
      <calculatedColumnFormula>IF('2 - Spend'!$C$20="","",'2 - Spend'!$C$20)</calculatedColumnFormula>
    </tableColumn>
    <tableColumn id="24" xr3:uid="{8C7134DF-CF0A-4FE0-83A1-E5413739D655}" name="Households with a disabled person (£)" dataDxfId="72" dataCellStyle="Currency">
      <calculatedColumnFormula>IF('2 - Spend'!$D$20="","",'2 - Spend'!$D$20)</calculatedColumnFormula>
    </tableColumn>
    <tableColumn id="25" xr3:uid="{D4F54458-ACC3-4F51-8174-EA040B9B54B1}" name="Other households (£)" dataDxfId="71" dataCellStyle="Currency">
      <calculatedColumnFormula>IF('2 - Spend'!$E$20="","",'2 - Spend'!$E$20)</calculatedColumnFormula>
    </tableColumn>
    <tableColumn id="27" xr3:uid="{2177AFE1-0681-4A12-B1EC-62EF16FEE973}" name="Food (excluding FSM support in the holidays) (£)" dataDxfId="70" dataCellStyle="Currency">
      <calculatedColumnFormula>'2 - Spend'!B32</calculatedColumnFormula>
    </tableColumn>
    <tableColumn id="28" xr3:uid="{4240D9CA-1B3C-42B7-8DC5-D730E93CEBFC}" name="FSM support in the holidays (£)" dataDxfId="69" dataCellStyle="Currency">
      <calculatedColumnFormula>'2 - Spend'!C32</calculatedColumnFormula>
    </tableColumn>
    <tableColumn id="29" xr3:uid="{0C034CDA-250C-4BCD-A565-55477C311FBE}" name="Energy and water (£)" dataDxfId="68" dataCellStyle="Currency">
      <calculatedColumnFormula>'2 - Spend'!D32</calculatedColumnFormula>
    </tableColumn>
    <tableColumn id="30" xr3:uid="{BE143F70-76BE-400A-AB88-195848209176}" name="Essentials linked to energy and water (£)" dataDxfId="67" dataCellStyle="Currency">
      <calculatedColumnFormula>'2 - Spend'!E32</calculatedColumnFormula>
    </tableColumn>
    <tableColumn id="31" xr3:uid="{C11D39CB-BE85-4BB5-9EE0-2CA21FE731F3}" name="Wider essentials (£)" dataDxfId="66" dataCellStyle="Currency">
      <calculatedColumnFormula>'2 - Spend'!F32</calculatedColumnFormula>
    </tableColumn>
    <tableColumn id="32" xr3:uid="{483261AD-FB76-4F9E-BB65-CB95EECA4DD2}" name="Housing costs (£)" dataDxfId="65" dataCellStyle="Currency">
      <calculatedColumnFormula>'2 - Spend'!G32</calculatedColumnFormula>
    </tableColumn>
    <tableColumn id="33" xr3:uid="{12DD803B-BEC9-4263-A97C-BF0AAFADB6DB}" name="Advice Services (£)" dataDxfId="64" dataCellStyle="Currency">
      <calculatedColumnFormula>'2 - Spend'!H32</calculatedColumnFormula>
    </tableColumn>
    <tableColumn id="35" xr3:uid="{2B378563-B49E-405F-BB08-09331878E678}" name="Vouchers (£)" dataDxfId="63" dataCellStyle="Currency">
      <calculatedColumnFormula>IF('2 - Spend'!$B$24="","",'2 - Spend'!$B$24)</calculatedColumnFormula>
    </tableColumn>
    <tableColumn id="36" xr3:uid="{BC1568DC-AB75-42FA-82A3-28B8BC5E6FA3}" name="Cash awards (£)" dataDxfId="62" dataCellStyle="Currency">
      <calculatedColumnFormula>IF('2 - Spend'!$C$24="","",'2 - Spend'!$C$24)</calculatedColumnFormula>
    </tableColumn>
    <tableColumn id="37" xr3:uid="{3C54FF13-A390-4654-8BC7-EAD90B4A563F}" name="Third party organisations (£)" dataDxfId="61" dataCellStyle="Currency">
      <calculatedColumnFormula>IF('2 - Spend'!$D$24="","",'2 - Spend'!$D$24)</calculatedColumnFormula>
    </tableColumn>
    <tableColumn id="38" xr3:uid="{0B5308D4-4477-4317-A591-F2822AFA6B55}" name="Tangible items (£)" dataDxfId="60" dataCellStyle="Currency">
      <calculatedColumnFormula>IF('2 - Spend'!$E$24="","",'2 - Spend'!$E$24)</calculatedColumnFormula>
    </tableColumn>
    <tableColumn id="39" xr3:uid="{60DAB35A-1770-4B0A-873E-C2E90F3D81EF}" name="Other (£)" dataDxfId="59" dataCellStyle="Currency">
      <calculatedColumnFormula>IF('2 - Spend'!$F$24="","",'2 - Spend'!$F$24)</calculatedColumnFormula>
    </tableColumn>
    <tableColumn id="41" xr3:uid="{4C61FC8D-2475-4A03-8F6F-61914DB0377E}" name="Application-based support (£)" dataDxfId="58" dataCellStyle="Currency">
      <calculatedColumnFormula>IF('2 - Spend'!$B$28="","",'2 - Spend'!$B$28)</calculatedColumnFormula>
    </tableColumn>
    <tableColumn id="42" xr3:uid="{0BD8E95B-BCBB-4A3F-B45F-E92203BB224C}" name="Proactive support (£)" dataDxfId="57" dataCellStyle="Currency">
      <calculatedColumnFormula>IF('2 - Spend'!$C$28="","",'2 - Spend'!$C$28)</calculatedColumnFormula>
    </tableColumn>
    <tableColumn id="43" xr3:uid="{395A007A-27ED-4F84-9D33-68C816C4016F}" name="Other  (£)" dataDxfId="56" dataCellStyle="Currency">
      <calculatedColumnFormula>IF('2 - Spend'!$D$28="","",'2 - Spend'!$D$28)</calculatedColumnFormula>
    </tableColumn>
    <tableColumn id="70" xr3:uid="{BAA2CBBF-B9BB-42AF-89D1-F68E55123ECD}" name="Housing cost spend category" dataDxfId="55" dataCellStyle="Currency">
      <calculatedColumnFormula>IF('2 - Spend'!$B$36="","",'2 - Spend'!$B$36)</calculatedColumnFormula>
    </tableColumn>
    <tableColumn id="69" xr3:uid="{432E6972-7811-48C8-97AA-40B1794F3E51}" name="Housing costs additional information" dataDxfId="54" dataCellStyle="Currency">
      <calculatedColumnFormula>IF('2 - Spend'!$C$35="","",'2 - Spend'!$C$35)</calculatedColumnFormula>
    </tableColumn>
    <tableColumn id="3" xr3:uid="{82306956-28E7-49A9-8973-C3ACD96287B2}" name="Total by household composition (£)" dataDxfId="53" dataCellStyle="Currency">
      <calculatedColumnFormula>IF('2 - Spend'!$F$20="","",'2 - Spend'!$F$20)</calculatedColumnFormula>
    </tableColumn>
    <tableColumn id="7" xr3:uid="{5A938787-5DB6-478A-965D-E3E48791BC6C}" name="Total by categories (£)" dataDxfId="52" dataCellStyle="Currency">
      <calculatedColumnFormula>'2 - Spend'!I32</calculatedColumnFormula>
    </tableColumn>
    <tableColumn id="16" xr3:uid="{B643E14D-93E0-4CEA-9421-2F2DBB68BB0F}" name="Total by type of support (£)" dataDxfId="51" dataCellStyle="Currency">
      <calculatedColumnFormula>IF('2 - Spend'!$G$24="","",'2 - Spend'!$G$24)</calculatedColumnFormula>
    </tableColumn>
    <tableColumn id="26" xr3:uid="{37954253-A61E-4C50-9709-3319480E5B2A}" name="Total by access route (£)" dataDxfId="50" dataCellStyle="Currency">
      <calculatedColumnFormula>IF('2 - Spend'!$E$28="","",'2 - Spend'!$E$28)</calculatedColumnFormula>
    </tableColumn>
    <tableColumn id="34" xr3:uid="{E2B33D91-C4D2-45E2-97EA-6D0B0CC5D625}" name="Total £ by household composition checksum" dataDxfId="49" dataCellStyle="Currency">
      <calculatedColumnFormula>IF('2 - Spend'!$F$20='1 - Governance'!$B$23,TRUE,FALSE)</calculatedColumnFormula>
    </tableColumn>
    <tableColumn id="40" xr3:uid="{FF868215-1732-4961-9ACA-259A65228ACA}" name="Total £ by category checksum" dataDxfId="48" dataCellStyle="Currency">
      <calculatedColumnFormula>IF('2 - Spend'!I32='1 - Governance'!$B$23,TRUE,FALSE)</calculatedColumnFormula>
    </tableColumn>
    <tableColumn id="44" xr3:uid="{D43A83C6-A86F-48F8-ACAB-0B3964010B5A}" name="Total £ by type of support checksum" dataDxfId="47" dataCellStyle="Currency">
      <calculatedColumnFormula>IF('2 - Spend'!$G$24='1 - Governance'!$B$23,TRUE,FALSE)</calculatedColumnFormula>
    </tableColumn>
    <tableColumn id="45" xr3:uid="{A93A422C-48C9-47DB-AF26-11CC16E36F16}" name="Total £ by access route checksum" dataDxfId="46" dataCellStyle="Currency">
      <calculatedColumnFormula>IF('2 - Spend'!$E$28='1 - Governance'!$B$23,TRUE,FALSE)</calculatedColumnFormula>
    </tableColumn>
    <tableColumn id="46" xr3:uid="{E303EC9E-3C5C-419D-BC9F-90FD410B45B0}" name="Household with Children (Vol.)" dataDxfId="45" dataCellStyle="Currency">
      <calculatedColumnFormula>IF('3 - Volumes'!$B$8="","",'3 - Volumes'!$B$8)</calculatedColumnFormula>
    </tableColumn>
    <tableColumn id="47" xr3:uid="{746F054C-54C8-466A-B8A9-83B99E03375A}" name="Households with Pensioners (Vol.)" dataDxfId="44" dataCellStyle="Currency">
      <calculatedColumnFormula>IF('3 - Volumes'!$C$8="","",'3 - Volumes'!$C$8)</calculatedColumnFormula>
    </tableColumn>
    <tableColumn id="48" xr3:uid="{0B867F84-3A11-4B47-8497-1AE0785F9D0F}" name="Households with a Disabled Person (Vol.)" dataDxfId="43" dataCellStyle="Currency">
      <calculatedColumnFormula>IF('3 - Volumes'!$D$8="","",'3 - Volumes'!$D$8)</calculatedColumnFormula>
    </tableColumn>
    <tableColumn id="49" xr3:uid="{6C157244-4E79-42E7-B4C3-95FEA244E915}" name="Other households (Vol.)" dataDxfId="42" dataCellStyle="Currency">
      <calculatedColumnFormula>IF('3 - Volumes'!$E$8="","",'3 - Volumes'!$E$8)</calculatedColumnFormula>
    </tableColumn>
    <tableColumn id="50" xr3:uid="{91F01FC2-86E7-40F0-86C6-A3248F0AF8E5}" name="Food (excluding FSM support in the holidays) (Vol.)" dataDxfId="41" dataCellStyle="Currency">
      <calculatedColumnFormula>'3 - Volumes'!B20</calculatedColumnFormula>
    </tableColumn>
    <tableColumn id="51" xr3:uid="{6FE6AFD9-3C78-4244-A24E-E0BAF5431469}" name="FSM support in the holidays (Vol.)" dataDxfId="40" dataCellStyle="Currency">
      <calculatedColumnFormula>'3 - Volumes'!C20</calculatedColumnFormula>
    </tableColumn>
    <tableColumn id="52" xr3:uid="{3913BFE2-0F57-4834-8C66-A3C78C636734}" name="Energy and Water (Vol.)" dataDxfId="39" dataCellStyle="Currency">
      <calculatedColumnFormula>'3 - Volumes'!D20</calculatedColumnFormula>
    </tableColumn>
    <tableColumn id="53" xr3:uid="{67F838AD-92E7-449D-96CB-53E7404FC180}" name="Essentials linked to energy and water (Vol.)" dataDxfId="38" dataCellStyle="Currency">
      <calculatedColumnFormula>'3 - Volumes'!E20</calculatedColumnFormula>
    </tableColumn>
    <tableColumn id="54" xr3:uid="{FAB4F3B8-E88D-4B5B-B321-233E5BDD068C}" name="Wider essentials (Vol.)" dataDxfId="37" dataCellStyle="Currency">
      <calculatedColumnFormula>'3 - Volumes'!F20</calculatedColumnFormula>
    </tableColumn>
    <tableColumn id="55" xr3:uid="{28D946F2-3D05-4B53-B47A-B38900B52FAE}" name="Housing costs (Vol.)" dataDxfId="36" dataCellStyle="Currency">
      <calculatedColumnFormula>'3 - Volumes'!G20</calculatedColumnFormula>
    </tableColumn>
    <tableColumn id="56" xr3:uid="{5151762D-CBD0-478B-A357-F7C7B47E4C08}" name="Advice Services (Vol.)" dataDxfId="35" dataCellStyle="Currency">
      <calculatedColumnFormula>'3 - Volumes'!H20</calculatedColumnFormula>
    </tableColumn>
    <tableColumn id="57" xr3:uid="{EF30B567-3CC6-4B46-8239-7C578C50EADB}" name="Vouchers (Vol.)" dataDxfId="34" dataCellStyle="Currency">
      <calculatedColumnFormula>IF('3 - Volumes'!$B$12="","",'3 - Volumes'!$B$12)</calculatedColumnFormula>
    </tableColumn>
    <tableColumn id="58" xr3:uid="{49D61732-1A0E-4862-B59C-E019D37DA07D}" name="Cash awards (Vol.)" dataDxfId="33" dataCellStyle="Currency">
      <calculatedColumnFormula>IF('3 - Volumes'!$C$12="","",'3 - Volumes'!$C$12)</calculatedColumnFormula>
    </tableColumn>
    <tableColumn id="59" xr3:uid="{5B5399FA-1359-440E-B8DB-7D6C2807D7CE}" name="Third Part Organisations (Vol.)" dataDxfId="32" dataCellStyle="Currency">
      <calculatedColumnFormula>IF('3 - Volumes'!$D$12="","",'3 - Volumes'!$D$12)</calculatedColumnFormula>
    </tableColumn>
    <tableColumn id="60" xr3:uid="{B8B92141-9AF6-4F6B-BCA1-973291409A74}" name="Tangible items (Vol.)" dataDxfId="31" dataCellStyle="Currency">
      <calculatedColumnFormula>IF('3 - Volumes'!$E$12="","",'3 - Volumes'!$E$12)</calculatedColumnFormula>
    </tableColumn>
    <tableColumn id="61" xr3:uid="{32A5621E-4D19-4B18-B5B5-0A8EEC3B6ADF}" name="Other (Vol.)" dataDxfId="30" dataCellStyle="Currency">
      <calculatedColumnFormula>IF('3 - Volumes'!$F$12="","",'3 - Volumes'!$F$12)</calculatedColumnFormula>
    </tableColumn>
    <tableColumn id="62" xr3:uid="{AA9ADD69-2848-4EA6-B1BE-291F1E4048A1}" name="Application-based support (Vol.)" dataDxfId="29" dataCellStyle="Currency">
      <calculatedColumnFormula>IF('3 - Volumes'!$B$16="","",'3 - Volumes'!$B$16)</calculatedColumnFormula>
    </tableColumn>
    <tableColumn id="63" xr3:uid="{A42050A9-DD18-401D-9A17-45B32E806B2B}" name="Proactive support (Vol.)" dataDxfId="28" dataCellStyle="Currency">
      <calculatedColumnFormula>IF('3 - Volumes'!$C$16="","",'3 - Volumes'!$C$16)</calculatedColumnFormula>
    </tableColumn>
    <tableColumn id="64" xr3:uid="{C29D65DB-30D0-403C-B8EC-DF31E7C75EB5}" name="Other support (Vol.)" dataDxfId="27" dataCellStyle="Currency">
      <calculatedColumnFormula>IF('3 - Volumes'!$D$16="","",'3 - Volumes'!$D$16)</calculatedColumnFormula>
    </tableColumn>
    <tableColumn id="65" xr3:uid="{CD214B76-F7BA-47A7-9FDF-5DB244697395}" name="Total by household composition (Vol.)" dataDxfId="26" dataCellStyle="Currency">
      <calculatedColumnFormula>IF('3 - Volumes'!$F$8="","",'3 - Volumes'!$F$8)</calculatedColumnFormula>
    </tableColumn>
    <tableColumn id="66" xr3:uid="{EC96309A-DA8F-482C-873F-2C8B6E07B55C}" name="Total by categories (Vol.)" dataDxfId="25" dataCellStyle="Currency">
      <calculatedColumnFormula>IF('3 - Volumes'!I20="","",'3 - Volumes'!I20)</calculatedColumnFormula>
    </tableColumn>
    <tableColumn id="67" xr3:uid="{51071992-F925-493B-84E7-12479D2A78FF}" name="Total by type of support (Vol.)" dataDxfId="24" dataCellStyle="Currency">
      <calculatedColumnFormula>IF('3 - Volumes'!$G$12="","",'3 - Volumes'!$G$12)</calculatedColumnFormula>
    </tableColumn>
    <tableColumn id="68" xr3:uid="{AC274F10-5FAD-4A0E-997B-72E70E3E4306}" name="Total by access route (Vol.)" dataDxfId="23" dataCellStyle="Currency">
      <calculatedColumnFormula>IF('3 - Volumes'!$E$16="","",'3 - Volumes'!$E$16)</calculatedColumnFormula>
    </tableColumn>
    <tableColumn id="73" xr3:uid="{B705FD68-5B2B-4FBA-B33E-024448D76B45}" name="Households with Children (NoHH)" dataDxfId="22" dataCellStyle="Currency">
      <calculatedColumnFormula>IF('4 - Households helped'!$B$8="","",'4 - Households helped'!$B$8)</calculatedColumnFormula>
    </tableColumn>
    <tableColumn id="74" xr3:uid="{D44859C1-5712-4FEA-BE76-8E9293028E63}" name="Households with Pensioners (NoHH)" dataDxfId="21" dataCellStyle="Currency">
      <calculatedColumnFormula>IF('4 - Households helped'!$C$8="","",'4 - Households helped'!$C$8)</calculatedColumnFormula>
    </tableColumn>
    <tableColumn id="75" xr3:uid="{5BC9A4F1-68E6-4D90-97B4-E0E29876EF20}" name="Households with a Disabled Person (NoHH)" dataDxfId="20" dataCellStyle="Currency">
      <calculatedColumnFormula>IF('4 - Households helped'!$D$8="","",'4 - Households helped'!$D$8)</calculatedColumnFormula>
    </tableColumn>
    <tableColumn id="76" xr3:uid="{1BB31DCA-1E51-4761-8BB6-CD126B131F79}" name="Other households (NoHH)" dataDxfId="19" dataCellStyle="Currency">
      <calculatedColumnFormula>IF('4 - Households helped'!$E$8="","",'4 - Households helped'!$E$8)</calculatedColumnFormula>
    </tableColumn>
    <tableColumn id="77" xr3:uid="{A67DDAA5-49F3-4FD1-B1B5-AFE20E0FEB3A}" name="Food (excluding FSM support in the holidays) (NoHH)" dataDxfId="18" dataCellStyle="Currency">
      <calculatedColumnFormula>'4 - Households helped'!B20</calculatedColumnFormula>
    </tableColumn>
    <tableColumn id="78" xr3:uid="{97CE5002-6A37-4F86-9BA3-106FB811ACF5}" name="FSM support in the holidays (NoHH)" dataDxfId="17" dataCellStyle="Currency">
      <calculatedColumnFormula>'4 - Households helped'!C20</calculatedColumnFormula>
    </tableColumn>
    <tableColumn id="79" xr3:uid="{A564788F-C4C1-456C-8EFF-84560BF1C069}" name="Energy and Water (NoHH)" dataDxfId="16" dataCellStyle="Currency">
      <calculatedColumnFormula>'4 - Households helped'!D20</calculatedColumnFormula>
    </tableColumn>
    <tableColumn id="80" xr3:uid="{3AE32E85-485E-4E52-B000-57BA6DE242AB}" name="Essentials linked to Energy and Water (NoHH)" dataDxfId="15" dataCellStyle="Currency">
      <calculatedColumnFormula>'4 - Households helped'!E20</calculatedColumnFormula>
    </tableColumn>
    <tableColumn id="81" xr3:uid="{32771AEB-FA99-4F70-AAA0-2FAC773F74CF}" name="Wider Essentials (NoHH)" dataDxfId="14" dataCellStyle="Currency">
      <calculatedColumnFormula>'4 - Households helped'!F20</calculatedColumnFormula>
    </tableColumn>
    <tableColumn id="82" xr3:uid="{88A40678-70BD-49AB-80A1-9398152242B8}" name="Housing Costs (NoHH)" dataDxfId="13" dataCellStyle="Currency">
      <calculatedColumnFormula>'4 - Households helped'!G20</calculatedColumnFormula>
    </tableColumn>
    <tableColumn id="83" xr3:uid="{EFF5EDBE-0377-4C7F-B6D7-A86CEAA1D288}" name="Advice Services (NoHH)" dataDxfId="12" dataCellStyle="Currency">
      <calculatedColumnFormula>'4 - Households helped'!H20</calculatedColumnFormula>
    </tableColumn>
    <tableColumn id="84" xr3:uid="{FC8D3681-18B8-41C5-AC52-F67A5EDBBB77}" name="Vouchers (NoHH)" dataDxfId="11" dataCellStyle="Currency">
      <calculatedColumnFormula>IF('4 - Households helped'!$B$12="","",'4 - Households helped'!$B$12)</calculatedColumnFormula>
    </tableColumn>
    <tableColumn id="85" xr3:uid="{6CBB66AE-9279-45CD-82F8-2F9AFB977C1A}" name="Cash Awards (NoHH)" dataDxfId="10" dataCellStyle="Currency">
      <calculatedColumnFormula>IF('4 - Households helped'!$C$12="","",'4 - Households helped'!$C$12)</calculatedColumnFormula>
    </tableColumn>
    <tableColumn id="86" xr3:uid="{708E843B-C1E2-45E6-B99C-50428DED8432}" name="Third Party Organisations (NoHH)" dataDxfId="9" dataCellStyle="Currency">
      <calculatedColumnFormula>IF('4 - Households helped'!$D$12="","",'4 - Households helped'!$D$12)</calculatedColumnFormula>
    </tableColumn>
    <tableColumn id="87" xr3:uid="{D535FB34-7332-48B1-B2B8-372EF0AFB1F3}" name="Tangible Items (NoHH)" dataDxfId="8" dataCellStyle="Currency">
      <calculatedColumnFormula>IF('4 - Households helped'!$E$12="","",'4 - Households helped'!$E$12)</calculatedColumnFormula>
    </tableColumn>
    <tableColumn id="88" xr3:uid="{DC94801E-E4C9-4DCA-9FBE-93891772D424}" name="Other (NoHH)" dataDxfId="7" dataCellStyle="Currency">
      <calculatedColumnFormula>IF('4 - Households helped'!$F$12="","",'4 - Households helped'!$F$12)</calculatedColumnFormula>
    </tableColumn>
    <tableColumn id="89" xr3:uid="{FCE141DE-9330-4E44-99F1-7D27DD557195}" name="Application-based support (NoHH)" dataDxfId="6" dataCellStyle="Currency">
      <calculatedColumnFormula>IF('4 - Households helped'!$B$16="","",'4 - Households helped'!$B$16)</calculatedColumnFormula>
    </tableColumn>
    <tableColumn id="90" xr3:uid="{5058BB6C-EB41-4B65-B706-96E8A2498726}" name="Proactive support (NoHH)" dataDxfId="5" dataCellStyle="Currency">
      <calculatedColumnFormula>IF('4 - Households helped'!$C$16="","",'4 - Households helped'!$C$16)</calculatedColumnFormula>
    </tableColumn>
    <tableColumn id="91" xr3:uid="{708B9F8A-F799-407B-8C53-1B11B6F274F0}" name="Other support (NoHH)" dataDxfId="4" dataCellStyle="Currency">
      <calculatedColumnFormula>IF('4 - Households helped'!$D$16="","",'4 - Households helped'!$D$16)</calculatedColumnFormula>
    </tableColumn>
    <tableColumn id="92" xr3:uid="{92501A19-D2C2-4F0D-92D1-8CBA6CCF909E}" name="Total by household composition (NoHH)" dataDxfId="3" dataCellStyle="Currency">
      <calculatedColumnFormula>IF('4 - Households helped'!$F$8="","",'4 - Households helped'!$F$8)</calculatedColumnFormula>
    </tableColumn>
    <tableColumn id="93" xr3:uid="{ECBDD458-91A9-4BC1-980B-E8836B7496D7}" name="Total by categories (NoHH)" dataDxfId="2" dataCellStyle="Currency">
      <calculatedColumnFormula>IF('4 - Households helped'!I20="","",'4 - Households helped'!I20)</calculatedColumnFormula>
    </tableColumn>
    <tableColumn id="94" xr3:uid="{8D001005-7236-42DA-82D5-866B44389488}" name="Total by type of support (NoHH)" dataDxfId="1" dataCellStyle="Currency">
      <calculatedColumnFormula>IF('4 - Households helped'!$G$12="","",'4 - Households helped'!$G$12)</calculatedColumnFormula>
    </tableColumn>
    <tableColumn id="95" xr3:uid="{4BDBA2AB-2735-4A1D-A4FE-D9D35EA6A23B}" name="Total by access route (NoHH)" dataDxfId="0" dataCellStyle="Currency">
      <calculatedColumnFormula>IF('4 - Households helped'!$E$16="","",'4 - Households helped'!$E$16)</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welfare.pdt@dwp.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C8A9-AEC0-441F-9A5F-F929519F5E56}">
  <dimension ref="B1:F18"/>
  <sheetViews>
    <sheetView showGridLines="0" topLeftCell="A9" zoomScale="85" zoomScaleNormal="85" workbookViewId="0">
      <selection activeCell="B14" sqref="B14"/>
    </sheetView>
  </sheetViews>
  <sheetFormatPr defaultColWidth="9.1796875" defaultRowHeight="15.5" x14ac:dyDescent="0.35"/>
  <cols>
    <col min="1" max="1" width="5.453125" style="3" customWidth="1"/>
    <col min="2" max="2" width="103.1796875" style="4" customWidth="1"/>
    <col min="3" max="3" width="4" style="3" customWidth="1"/>
    <col min="4" max="4" width="67.453125" style="3" customWidth="1"/>
    <col min="5" max="5" width="6.81640625" style="3" customWidth="1"/>
    <col min="6" max="6" width="6" style="3" customWidth="1"/>
    <col min="7" max="16384" width="9.1796875" style="3"/>
  </cols>
  <sheetData>
    <row r="1" spans="2:6" ht="6" customHeight="1" x14ac:dyDescent="0.35"/>
    <row r="2" spans="2:6" ht="30.65" customHeight="1" x14ac:dyDescent="0.35">
      <c r="B2" s="11" t="s">
        <v>0</v>
      </c>
      <c r="D2" s="149" t="s">
        <v>1</v>
      </c>
      <c r="E2" s="149"/>
      <c r="F2" s="149"/>
    </row>
    <row r="3" spans="2:6" ht="63.75" customHeight="1" x14ac:dyDescent="0.35">
      <c r="B3" s="5" t="s">
        <v>2</v>
      </c>
      <c r="D3" s="150" t="s">
        <v>3</v>
      </c>
      <c r="E3" s="151"/>
      <c r="F3" s="152"/>
    </row>
    <row r="4" spans="2:6" ht="31" x14ac:dyDescent="0.35">
      <c r="B4" s="5" t="s">
        <v>4</v>
      </c>
      <c r="D4" s="29" t="s">
        <v>5</v>
      </c>
      <c r="E4" s="12"/>
      <c r="F4" s="14">
        <v>3</v>
      </c>
    </row>
    <row r="5" spans="2:6" ht="31" x14ac:dyDescent="0.35">
      <c r="B5" s="9" t="s">
        <v>6</v>
      </c>
      <c r="D5" s="29" t="s">
        <v>7</v>
      </c>
      <c r="E5" s="12"/>
      <c r="F5" s="14">
        <v>2</v>
      </c>
    </row>
    <row r="6" spans="2:6" ht="25.5" customHeight="1" x14ac:dyDescent="0.35">
      <c r="B6" s="9" t="s">
        <v>8</v>
      </c>
      <c r="D6" s="30"/>
      <c r="E6" s="13"/>
      <c r="F6" s="15"/>
    </row>
    <row r="7" spans="2:6" ht="26.65" customHeight="1" x14ac:dyDescent="0.35">
      <c r="B7" s="9" t="s">
        <v>9</v>
      </c>
    </row>
    <row r="8" spans="2:6" ht="25.5" customHeight="1" x14ac:dyDescent="0.35">
      <c r="B8" s="9" t="s">
        <v>10</v>
      </c>
    </row>
    <row r="9" spans="2:6" ht="44.25" customHeight="1" x14ac:dyDescent="0.35">
      <c r="B9" s="5" t="s">
        <v>11</v>
      </c>
    </row>
    <row r="10" spans="2:6" x14ac:dyDescent="0.35">
      <c r="B10" s="6" t="s">
        <v>12</v>
      </c>
    </row>
    <row r="11" spans="2:6" ht="121.15" customHeight="1" x14ac:dyDescent="0.35">
      <c r="B11" s="5"/>
      <c r="D11" s="38"/>
    </row>
    <row r="12" spans="2:6" ht="90" customHeight="1" x14ac:dyDescent="0.35">
      <c r="B12" s="5" t="s">
        <v>13</v>
      </c>
    </row>
    <row r="13" spans="2:6" x14ac:dyDescent="0.35">
      <c r="B13" s="8" t="s">
        <v>14</v>
      </c>
    </row>
    <row r="14" spans="2:6" ht="22.5" customHeight="1" x14ac:dyDescent="0.35">
      <c r="B14" s="24" t="s">
        <v>15</v>
      </c>
    </row>
    <row r="15" spans="2:6" ht="17.25" customHeight="1" x14ac:dyDescent="0.35">
      <c r="B15" s="23"/>
    </row>
    <row r="16" spans="2:6" ht="70.400000000000006" customHeight="1" x14ac:dyDescent="0.35">
      <c r="B16" s="7" t="s">
        <v>16</v>
      </c>
    </row>
    <row r="17" spans="2:2" x14ac:dyDescent="0.35">
      <c r="B17" s="9" t="s">
        <v>17</v>
      </c>
    </row>
    <row r="18" spans="2:2" ht="4.1500000000000004" customHeight="1" x14ac:dyDescent="0.35">
      <c r="B18" s="10"/>
    </row>
  </sheetData>
  <sheetProtection algorithmName="SHA-512" hashValue="/iS1WTnB7fgU08Egcw+YPqduUgQ2y6lFwrq9a8wgmTR+i5B8hcKApDYtaNQZUeQdejHLP9uXidX1XmJ5UU1Ybg==" saltValue="gw4RJH/7ZN5bcyV5WhzVGQ==" spinCount="100000" sheet="1" objects="1" scenarios="1"/>
  <mergeCells count="2">
    <mergeCell ref="D2:F2"/>
    <mergeCell ref="D3:F3"/>
  </mergeCells>
  <hyperlinks>
    <hyperlink ref="B14" r:id="rId1" xr:uid="{01E31A97-9810-45DE-8028-A00F9561C5C9}"/>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2" id="{00000000-000E-0000-0000-000002000000}">
            <x14:iconSet iconSet="3Symbols" showValue="0" custom="1">
              <x14:cfvo type="percent">
                <xm:f>0</xm:f>
              </x14:cfvo>
              <x14:cfvo type="num">
                <xm:f>1</xm:f>
              </x14:cfvo>
              <x14:cfvo type="num">
                <xm:f>2</xm:f>
              </x14:cfvo>
              <x14:cfIcon iconSet="3Symbols" iconId="0"/>
              <x14:cfIcon iconSet="3Symbols" iconId="0"/>
              <x14:cfIcon iconSet="3Symbols" iconId="2"/>
            </x14:iconSet>
          </x14:cfRule>
          <xm:sqref>D4:E6</xm:sqref>
        </x14:conditionalFormatting>
        <x14:conditionalFormatting xmlns:xm="http://schemas.microsoft.com/office/excel/2006/main">
          <x14:cfRule type="iconSet" priority="1" id="{00000000-000E-0000-00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F4:F6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6707-EC30-4DC1-BA82-D57A00F3FD4C}">
  <dimension ref="A1:G149"/>
  <sheetViews>
    <sheetView showGridLines="0" tabSelected="1" topLeftCell="A22" zoomScale="55" zoomScaleNormal="55" workbookViewId="0">
      <selection activeCell="B27" sqref="B27:F27"/>
    </sheetView>
  </sheetViews>
  <sheetFormatPr defaultColWidth="9.1796875" defaultRowHeight="14" x14ac:dyDescent="0.3"/>
  <cols>
    <col min="1" max="1" width="6.1796875" style="25" customWidth="1"/>
    <col min="2" max="2" width="41.453125" style="25" customWidth="1"/>
    <col min="3" max="3" width="42.453125" style="25" customWidth="1"/>
    <col min="4" max="4" width="42.54296875" style="25" customWidth="1"/>
    <col min="5" max="5" width="40.1796875" style="25" customWidth="1"/>
    <col min="6" max="6" width="43.81640625" style="25" customWidth="1"/>
    <col min="7" max="7" width="27.453125" style="25" customWidth="1"/>
    <col min="8" max="16384" width="9.1796875" style="25"/>
  </cols>
  <sheetData>
    <row r="1" spans="1:7" ht="14.5" thickBot="1" x14ac:dyDescent="0.35"/>
    <row r="2" spans="1:7" ht="14.25" customHeight="1" x14ac:dyDescent="0.3">
      <c r="B2" s="157" t="s">
        <v>18</v>
      </c>
      <c r="C2" s="71"/>
      <c r="D2" s="71"/>
      <c r="E2" s="71"/>
      <c r="F2" s="71"/>
      <c r="G2" s="72"/>
    </row>
    <row r="3" spans="1:7" ht="14.25" customHeight="1" x14ac:dyDescent="0.3">
      <c r="B3" s="158"/>
      <c r="C3" s="138"/>
      <c r="D3" s="138"/>
      <c r="E3" s="138"/>
      <c r="F3" s="138"/>
      <c r="G3" s="73"/>
    </row>
    <row r="4" spans="1:7" ht="14.25" customHeight="1" x14ac:dyDescent="0.3">
      <c r="B4" s="158"/>
      <c r="C4" s="138"/>
      <c r="D4" s="138"/>
      <c r="E4" s="138"/>
      <c r="F4" s="138"/>
      <c r="G4" s="73"/>
    </row>
    <row r="5" spans="1:7" ht="14.25" customHeight="1" x14ac:dyDescent="0.3">
      <c r="B5" s="158"/>
      <c r="C5" s="138"/>
      <c r="D5" s="138"/>
      <c r="E5" s="138"/>
      <c r="F5" s="138"/>
      <c r="G5" s="73"/>
    </row>
    <row r="6" spans="1:7" ht="14.25" customHeight="1" thickBot="1" x14ac:dyDescent="0.35">
      <c r="B6" s="159"/>
      <c r="C6" s="74"/>
      <c r="D6" s="74"/>
      <c r="E6" s="74"/>
      <c r="F6" s="74"/>
      <c r="G6" s="75"/>
    </row>
    <row r="7" spans="1:7" ht="14.25" customHeight="1" x14ac:dyDescent="0.3">
      <c r="B7" s="138"/>
      <c r="C7" s="138"/>
      <c r="D7" s="138"/>
      <c r="E7" s="138"/>
      <c r="F7" s="138"/>
      <c r="G7" s="138"/>
    </row>
    <row r="8" spans="1:7" ht="14.25" customHeight="1" x14ac:dyDescent="0.3">
      <c r="B8" s="155" t="s">
        <v>19</v>
      </c>
      <c r="C8" s="155"/>
      <c r="D8" s="155"/>
      <c r="E8" s="76"/>
      <c r="F8" s="76"/>
      <c r="G8" s="76"/>
    </row>
    <row r="9" spans="1:7" ht="29.25" customHeight="1" x14ac:dyDescent="0.3">
      <c r="B9" s="153"/>
      <c r="C9" s="153"/>
      <c r="D9" s="153"/>
      <c r="E9" s="154" t="s">
        <v>20</v>
      </c>
      <c r="F9" s="154"/>
      <c r="G9" s="154"/>
    </row>
    <row r="10" spans="1:7" ht="72.75" customHeight="1" thickBot="1" x14ac:dyDescent="0.35">
      <c r="B10" s="68" t="s">
        <v>21</v>
      </c>
      <c r="C10" s="63" t="s">
        <v>22</v>
      </c>
      <c r="D10" s="70" t="s">
        <v>23</v>
      </c>
      <c r="E10" s="154"/>
      <c r="F10" s="154"/>
      <c r="G10" s="154"/>
    </row>
    <row r="11" spans="1:7" ht="133.5" customHeight="1" x14ac:dyDescent="0.3">
      <c r="A11" s="21">
        <f>IF(ISTEXT(B11),3,0)</f>
        <v>3</v>
      </c>
      <c r="B11" s="48" t="s">
        <v>24</v>
      </c>
      <c r="C11" s="43" t="str">
        <f>_xlfn.XLOOKUP('1 - Governance'!$B11,'5 - LA codes'!$A$3:$A$154,'5 - LA codes'!$B$3:$B$154,"")</f>
        <v>LA055</v>
      </c>
      <c r="D11" s="44">
        <f>IF(AND(C35=3,C36=3,C37=3,C38=3),3,IF(OR(C35=0,C36=0,C37=0,C38=0),0,2))</f>
        <v>3</v>
      </c>
      <c r="E11" s="154"/>
      <c r="F11" s="154"/>
      <c r="G11" s="154"/>
    </row>
    <row r="12" spans="1:7" ht="14.5" customHeight="1" x14ac:dyDescent="0.3">
      <c r="A12" s="21"/>
      <c r="B12" s="66"/>
      <c r="C12" s="67"/>
      <c r="D12" s="54"/>
      <c r="E12" s="64"/>
      <c r="F12" s="64"/>
      <c r="G12" s="64"/>
    </row>
    <row r="13" spans="1:7" ht="28.5" customHeight="1" x14ac:dyDescent="0.3">
      <c r="B13" s="153" t="s">
        <v>25</v>
      </c>
      <c r="C13" s="153"/>
      <c r="D13" s="153"/>
      <c r="E13" s="54"/>
      <c r="F13" s="54"/>
      <c r="G13" s="54"/>
    </row>
    <row r="14" spans="1:7" ht="64.900000000000006" customHeight="1" thickBot="1" x14ac:dyDescent="0.35">
      <c r="B14" s="68" t="s">
        <v>26</v>
      </c>
      <c r="C14" s="68" t="s">
        <v>27</v>
      </c>
      <c r="D14" s="69" t="s">
        <v>28</v>
      </c>
      <c r="E14" s="64"/>
      <c r="F14" s="65"/>
      <c r="G14" s="64"/>
    </row>
    <row r="15" spans="1:7" ht="61.75" customHeight="1" x14ac:dyDescent="0.3">
      <c r="A15" s="21">
        <f>IF(OR(ISBLANK(B15),ISBLANK(D15)),0,3)</f>
        <v>3</v>
      </c>
      <c r="B15" s="49" t="s">
        <v>29</v>
      </c>
      <c r="C15" s="45" t="str">
        <f>IF('1 - Governance'!$B15="","",IF('1 - Governance'!$B15=$B$142,"Interim MI return",IF('1 - Governance'!$B15=$B$143,"Final MI return")))</f>
        <v>Final MI return</v>
      </c>
      <c r="D15" s="50">
        <v>45590</v>
      </c>
      <c r="E15" s="64"/>
      <c r="F15" s="65"/>
      <c r="G15" s="64"/>
    </row>
    <row r="16" spans="1:7" ht="14.25" customHeight="1" x14ac:dyDescent="0.3">
      <c r="E16" s="54"/>
      <c r="F16" s="54"/>
      <c r="G16" s="54"/>
    </row>
    <row r="17" spans="1:6" ht="27.4" customHeight="1" x14ac:dyDescent="0.3">
      <c r="B17" s="169" t="s">
        <v>30</v>
      </c>
      <c r="C17" s="170"/>
      <c r="D17" s="170"/>
      <c r="E17" s="170"/>
      <c r="F17" s="123"/>
    </row>
    <row r="18" spans="1:6" ht="64.900000000000006" customHeight="1" thickBot="1" x14ac:dyDescent="0.35">
      <c r="B18" s="120" t="s">
        <v>31</v>
      </c>
      <c r="C18" s="121" t="s">
        <v>32</v>
      </c>
      <c r="D18" s="121" t="s">
        <v>33</v>
      </c>
      <c r="E18" s="122" t="s">
        <v>34</v>
      </c>
    </row>
    <row r="19" spans="1:6" ht="58" customHeight="1" x14ac:dyDescent="0.3">
      <c r="A19" s="20">
        <f>IF(OR(ISBLANK(B19),ISBLANK(C19),ISBLANK(D19),ISBLANK(#REF!),ISBLANK(E19),ISBLANK(#REF!)),0,IF(D19="N", 2, 3))</f>
        <v>3</v>
      </c>
      <c r="B19" s="51" t="s">
        <v>35</v>
      </c>
      <c r="C19" s="143" t="s">
        <v>36</v>
      </c>
      <c r="D19" s="52" t="s">
        <v>37</v>
      </c>
      <c r="E19" s="53" t="s">
        <v>38</v>
      </c>
    </row>
    <row r="20" spans="1:6" ht="14.5" customHeight="1" x14ac:dyDescent="0.3">
      <c r="A20" s="20"/>
      <c r="B20" s="54"/>
      <c r="C20" s="54"/>
      <c r="D20" s="54"/>
      <c r="E20" s="54"/>
    </row>
    <row r="21" spans="1:6" ht="27.4" customHeight="1" x14ac:dyDescent="0.3">
      <c r="B21" s="156" t="s">
        <v>39</v>
      </c>
      <c r="C21" s="156"/>
      <c r="D21" s="156"/>
      <c r="E21" s="156"/>
      <c r="F21" s="156"/>
    </row>
    <row r="22" spans="1:6" ht="64.400000000000006" customHeight="1" thickBot="1" x14ac:dyDescent="0.35">
      <c r="B22" s="55" t="s">
        <v>40</v>
      </c>
      <c r="C22" s="55" t="s">
        <v>41</v>
      </c>
      <c r="D22" s="55" t="s">
        <v>42</v>
      </c>
      <c r="E22" s="55" t="s">
        <v>43</v>
      </c>
      <c r="F22" s="56" t="s">
        <v>44</v>
      </c>
    </row>
    <row r="23" spans="1:6" ht="59.65" customHeight="1" x14ac:dyDescent="0.35">
      <c r="B23" s="46" cm="1">
        <f t="array" ref="B23">'2 - Spend'!$F$20:$F$20</f>
        <v>1067111</v>
      </c>
      <c r="C23" s="46" cm="1">
        <f t="array" ref="C23">'2 - Spend'!$B$16:$B$16</f>
        <v>63537</v>
      </c>
      <c r="D23" s="46">
        <f>SUM('1 - Governance'!$B23:$C23)</f>
        <v>1130648</v>
      </c>
      <c r="E23" s="139" cm="1">
        <f t="array" ref="E23">_xlfn.XLOOKUP('1 - Governance'!$C$11:$C$11,Table3[LA code],Table3[HSF5 Allocation],"")</f>
        <v>1130648.9362875468</v>
      </c>
      <c r="F23" s="47">
        <f>IFERROR('1 - Governance'!$D23/'1 - Governance'!$E23,"")</f>
        <v>0.99999917190250953</v>
      </c>
    </row>
    <row r="26" spans="1:6" ht="27" customHeight="1" x14ac:dyDescent="0.3">
      <c r="B26" s="171" t="s">
        <v>45</v>
      </c>
      <c r="C26" s="172"/>
      <c r="D26" s="172"/>
      <c r="E26" s="172"/>
      <c r="F26" s="173"/>
    </row>
    <row r="27" spans="1:6" ht="87" customHeight="1" x14ac:dyDescent="0.3">
      <c r="A27" s="20">
        <f>IF(ISTEXT(B27),3,0)</f>
        <v>3</v>
      </c>
      <c r="B27" s="174" t="s">
        <v>547</v>
      </c>
      <c r="C27" s="175"/>
      <c r="D27" s="175"/>
      <c r="E27" s="175"/>
      <c r="F27" s="176"/>
    </row>
    <row r="29" spans="1:6" ht="29.65" customHeight="1" x14ac:dyDescent="0.3">
      <c r="B29" s="161" t="s">
        <v>1</v>
      </c>
      <c r="C29" s="162"/>
      <c r="D29" s="163"/>
    </row>
    <row r="30" spans="1:6" ht="15.5" x14ac:dyDescent="0.3">
      <c r="B30" s="164" t="s">
        <v>46</v>
      </c>
      <c r="C30" s="165"/>
      <c r="D30" s="166"/>
    </row>
    <row r="31" spans="1:6" ht="46.5" x14ac:dyDescent="0.3">
      <c r="B31" s="57" t="s">
        <v>47</v>
      </c>
      <c r="C31" s="58">
        <v>3</v>
      </c>
      <c r="D31" s="59"/>
    </row>
    <row r="32" spans="1:6" ht="46.5" x14ac:dyDescent="0.3">
      <c r="B32" s="60" t="s">
        <v>7</v>
      </c>
      <c r="C32" s="61">
        <v>1</v>
      </c>
      <c r="D32" s="62"/>
    </row>
    <row r="34" spans="2:7" ht="30" customHeight="1" x14ac:dyDescent="0.3">
      <c r="B34" s="167" t="s">
        <v>48</v>
      </c>
      <c r="C34" s="168"/>
    </row>
    <row r="35" spans="2:7" ht="30" customHeight="1" x14ac:dyDescent="0.3">
      <c r="B35" s="16" t="s">
        <v>49</v>
      </c>
      <c r="C35" s="17">
        <f>IF(AND(A11=3,A15=3,A19=3,A27=3),3,IF(OR(A11=3,A15=3,A19=3,A27=0),2,0))</f>
        <v>3</v>
      </c>
    </row>
    <row r="36" spans="2:7" ht="30" customHeight="1" x14ac:dyDescent="0.3">
      <c r="B36" s="16" t="s">
        <v>50</v>
      </c>
      <c r="C36" s="17">
        <f>IF('2 - Spend'!E16=3,3,IF('2 - Spend'!E16=0,2,0))</f>
        <v>3</v>
      </c>
    </row>
    <row r="37" spans="2:7" ht="30" customHeight="1" x14ac:dyDescent="0.3">
      <c r="B37" s="16" t="s">
        <v>51</v>
      </c>
      <c r="C37" s="17">
        <f>IF(AND('3 - Volumes'!A8=3,'3 - Volumes'!A12=3,'3 - Volumes'!A20=3,'3 - Volumes'!A16=3),3, IF(OR('3 - Volumes'!A8=2,'3 - Volumes'!A12=2,'3 - Volumes'!A20=2,'3 - Volumes'!A16=2),2, 0))</f>
        <v>3</v>
      </c>
    </row>
    <row r="38" spans="2:7" ht="30" customHeight="1" x14ac:dyDescent="0.3">
      <c r="B38" s="16" t="s">
        <v>52</v>
      </c>
      <c r="C38" s="17">
        <f>IF(AND('4 - Households helped'!A8=3,'4 - Households helped'!A12=3,'4 - Households helped'!A20=3,'4 - Households helped'!A16=3), 3, IF(OR('4 - Households helped'!A8=2,'4 - Households helped'!A12=2,'4 - Households helped'!A20=2,'4 - Households helped'!A16=2),2,0))</f>
        <v>3</v>
      </c>
    </row>
    <row r="39" spans="2:7" ht="15.5" x14ac:dyDescent="0.3">
      <c r="B39" s="27"/>
      <c r="C39" s="28"/>
    </row>
    <row r="41" spans="2:7" x14ac:dyDescent="0.3">
      <c r="B41" s="160" t="s">
        <v>53</v>
      </c>
      <c r="C41" s="160"/>
      <c r="D41" s="160"/>
      <c r="E41" s="160"/>
      <c r="F41" s="160"/>
      <c r="G41" s="160"/>
    </row>
    <row r="133" spans="2:2" x14ac:dyDescent="0.3">
      <c r="B133" s="126"/>
    </row>
    <row r="134" spans="2:2" x14ac:dyDescent="0.3">
      <c r="B134" s="126"/>
    </row>
    <row r="135" spans="2:2" x14ac:dyDescent="0.3">
      <c r="B135" s="126"/>
    </row>
    <row r="136" spans="2:2" x14ac:dyDescent="0.3">
      <c r="B136" s="126"/>
    </row>
    <row r="137" spans="2:2" x14ac:dyDescent="0.3">
      <c r="B137" s="126"/>
    </row>
    <row r="138" spans="2:2" x14ac:dyDescent="0.3">
      <c r="B138" s="126"/>
    </row>
    <row r="139" spans="2:2" x14ac:dyDescent="0.3">
      <c r="B139" s="128"/>
    </row>
    <row r="140" spans="2:2" x14ac:dyDescent="0.3">
      <c r="B140" s="128"/>
    </row>
    <row r="141" spans="2:2" x14ac:dyDescent="0.3">
      <c r="B141" s="128"/>
    </row>
    <row r="142" spans="2:2" ht="25" x14ac:dyDescent="0.5">
      <c r="B142" s="124" t="s">
        <v>54</v>
      </c>
    </row>
    <row r="143" spans="2:2" ht="25" x14ac:dyDescent="0.5">
      <c r="B143" s="124" t="s">
        <v>29</v>
      </c>
    </row>
    <row r="144" spans="2:2" ht="25" x14ac:dyDescent="0.5">
      <c r="B144" s="124"/>
    </row>
    <row r="145" spans="2:2" ht="25" x14ac:dyDescent="0.5">
      <c r="B145" s="127"/>
    </row>
    <row r="146" spans="2:2" x14ac:dyDescent="0.3">
      <c r="B146" s="126"/>
    </row>
    <row r="147" spans="2:2" x14ac:dyDescent="0.3">
      <c r="B147" s="126"/>
    </row>
    <row r="148" spans="2:2" x14ac:dyDescent="0.3">
      <c r="B148" s="126"/>
    </row>
    <row r="149" spans="2:2" x14ac:dyDescent="0.3">
      <c r="B149" s="126"/>
    </row>
  </sheetData>
  <sheetProtection algorithmName="SHA-512" hashValue="5PrkVjKN5uGfKZvfDw7aWx/ia1b/6n9LS/5gm4R5nl8Lh+HWZRkjWFnqrQZIUr14laqXD+YzluInt/z33FUQDw==" saltValue="2z5ciznzxCzXxs8KQpEaSg==" spinCount="100000" sheet="1" selectLockedCells="1"/>
  <mergeCells count="12">
    <mergeCell ref="B41:G41"/>
    <mergeCell ref="B29:D29"/>
    <mergeCell ref="B30:D30"/>
    <mergeCell ref="B34:C34"/>
    <mergeCell ref="B17:E17"/>
    <mergeCell ref="B26:F26"/>
    <mergeCell ref="B27:F27"/>
    <mergeCell ref="B13:D13"/>
    <mergeCell ref="E9:G11"/>
    <mergeCell ref="B8:D9"/>
    <mergeCell ref="B21:F21"/>
    <mergeCell ref="B2:B6"/>
  </mergeCells>
  <conditionalFormatting sqref="D23">
    <cfRule type="cellIs" dxfId="99" priority="1" operator="greaterThan">
      <formula>$E$23</formula>
    </cfRule>
  </conditionalFormatting>
  <dataValidations count="3">
    <dataValidation type="list" allowBlank="1" showInputMessage="1" showErrorMessage="1" promptTitle="Reporting period" prompt="Please select the relevant reporting period from the drop down list" sqref="B15" xr:uid="{E8732C5A-5E1A-455C-9A7D-C7434750FDBD}">
      <formula1>$B$142:$B$143</formula1>
    </dataValidation>
    <dataValidation type="list" allowBlank="1" showInputMessage="1" showErrorMessage="1" promptTitle="Section 151 officer copied in?" prompt="Section 151 officers must be copied in to all MI returns. Please select Y from the drop down list to confirm this" sqref="D19" xr:uid="{88396D73-6939-40AB-970F-ECC7731D1A42}">
      <formula1>"Y,N"</formula1>
    </dataValidation>
    <dataValidation type="date" allowBlank="1" showInputMessage="1" showErrorMessage="1" error="Please enter date in the correct format dd/mm/yyyy" sqref="D15" xr:uid="{BEDDF8E3-5B68-4A94-8194-183FCF5AC62F}">
      <formula1>44927</formula1>
      <formula2>45657</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 id="{00000000-000E-0000-0100-000014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A11:A12</xm:sqref>
        </x14:conditionalFormatting>
        <x14:conditionalFormatting xmlns:xm="http://schemas.microsoft.com/office/excel/2006/main">
          <x14:cfRule type="iconSet" priority="23" id="{00000000-000E-0000-0100-000015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A15</xm:sqref>
        </x14:conditionalFormatting>
        <x14:conditionalFormatting xmlns:xm="http://schemas.microsoft.com/office/excel/2006/main">
          <x14:cfRule type="iconSet" priority="13" id="{00000000-000E-0000-0100-00000B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C35:C39</xm:sqref>
        </x14:conditionalFormatting>
        <x14:conditionalFormatting xmlns:xm="http://schemas.microsoft.com/office/excel/2006/main">
          <x14:cfRule type="iconSet" priority="10" id="{00000000-000E-0000-0100-000008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D11 C12</xm:sqref>
        </x14:conditionalFormatting>
        <x14:conditionalFormatting xmlns:xm="http://schemas.microsoft.com/office/excel/2006/main">
          <x14:cfRule type="iconSet" priority="3" id="{00000000-000E-0000-01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A19:A20</xm:sqref>
        </x14:conditionalFormatting>
        <x14:conditionalFormatting xmlns:xm="http://schemas.microsoft.com/office/excel/2006/main">
          <x14:cfRule type="iconSet" priority="26" id="{00000000-000E-0000-0100-00000D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C31:C32</xm:sqref>
        </x14:conditionalFormatting>
        <x14:conditionalFormatting xmlns:xm="http://schemas.microsoft.com/office/excel/2006/main">
          <x14:cfRule type="iconSet" priority="29" id="{00000000-000E-0000-0100-000017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A1:A18 A21:A26 A28:A37</xm:sqref>
        </x14:conditionalFormatting>
        <x14:conditionalFormatting xmlns:xm="http://schemas.microsoft.com/office/excel/2006/main">
          <x14:cfRule type="iconSet" priority="2" id="{41C81E66-A732-4389-8607-B61B2A98EDC9}">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Local authority" prompt="Please select the local authority from the drop down list_x000a_" xr:uid="{363C3C34-C2A2-43CC-B531-A77EB346EBCE}">
          <x14:formula1>
            <xm:f>'5 - LA codes'!$A$3:$A$155</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E4DC-EEF6-4CF0-9862-AEEEDB4357C6}">
  <dimension ref="A2:I120"/>
  <sheetViews>
    <sheetView showGridLines="0" topLeftCell="A29" zoomScale="70" zoomScaleNormal="70" workbookViewId="0">
      <selection activeCell="B36" sqref="B36"/>
    </sheetView>
  </sheetViews>
  <sheetFormatPr defaultColWidth="9.1796875" defaultRowHeight="15.5" x14ac:dyDescent="0.35"/>
  <cols>
    <col min="1" max="1" width="6.81640625" style="78" customWidth="1"/>
    <col min="2" max="3" width="35.7265625" style="77" customWidth="1"/>
    <col min="4" max="4" width="40.54296875" style="77" customWidth="1"/>
    <col min="5" max="5" width="35.7265625" style="77" customWidth="1"/>
    <col min="6" max="6" width="35.54296875" style="77" customWidth="1"/>
    <col min="7" max="8" width="33" style="78" customWidth="1"/>
    <col min="9" max="9" width="29.54296875" style="78" customWidth="1"/>
    <col min="10" max="16384" width="9.1796875" style="78"/>
  </cols>
  <sheetData>
    <row r="2" spans="1:9" ht="40.4" customHeight="1" x14ac:dyDescent="0.35">
      <c r="B2" s="177" t="s">
        <v>55</v>
      </c>
      <c r="C2" s="177"/>
      <c r="D2" s="177"/>
      <c r="E2" s="177"/>
      <c r="F2" s="177"/>
      <c r="G2" s="177"/>
      <c r="H2" s="177"/>
      <c r="I2" s="177"/>
    </row>
    <row r="4" spans="1:9" x14ac:dyDescent="0.35">
      <c r="B4" s="110" t="s">
        <v>45</v>
      </c>
      <c r="C4" s="88"/>
      <c r="D4" s="88"/>
      <c r="E4" s="88"/>
      <c r="F4" s="89"/>
    </row>
    <row r="5" spans="1:9" ht="15" customHeight="1" x14ac:dyDescent="0.35">
      <c r="B5" s="184" t="s">
        <v>56</v>
      </c>
      <c r="C5" s="185"/>
      <c r="D5" s="185"/>
      <c r="E5" s="185"/>
      <c r="F5" s="186"/>
    </row>
    <row r="6" spans="1:9" x14ac:dyDescent="0.35">
      <c r="B6" s="184"/>
      <c r="C6" s="185"/>
      <c r="D6" s="185"/>
      <c r="E6" s="185"/>
      <c r="F6" s="186"/>
    </row>
    <row r="7" spans="1:9" x14ac:dyDescent="0.35">
      <c r="B7" s="184"/>
      <c r="C7" s="185"/>
      <c r="D7" s="185"/>
      <c r="E7" s="185"/>
      <c r="F7" s="186"/>
    </row>
    <row r="8" spans="1:9" x14ac:dyDescent="0.35">
      <c r="B8" s="184"/>
      <c r="C8" s="185"/>
      <c r="D8" s="185"/>
      <c r="E8" s="185"/>
      <c r="F8" s="186"/>
    </row>
    <row r="9" spans="1:9" ht="25.9" customHeight="1" x14ac:dyDescent="0.35">
      <c r="B9" s="184"/>
      <c r="C9" s="185"/>
      <c r="D9" s="185"/>
      <c r="E9" s="185"/>
      <c r="F9" s="186"/>
    </row>
    <row r="10" spans="1:9" x14ac:dyDescent="0.35">
      <c r="B10" s="184"/>
      <c r="C10" s="185"/>
      <c r="D10" s="185"/>
      <c r="E10" s="185"/>
      <c r="F10" s="186"/>
    </row>
    <row r="11" spans="1:9" ht="24.75" customHeight="1" x14ac:dyDescent="0.35">
      <c r="B11" s="184"/>
      <c r="C11" s="185"/>
      <c r="D11" s="185"/>
      <c r="E11" s="185"/>
      <c r="F11" s="186"/>
    </row>
    <row r="12" spans="1:9" ht="116.65" customHeight="1" x14ac:dyDescent="0.35">
      <c r="B12" s="187"/>
      <c r="C12" s="188"/>
      <c r="D12" s="188"/>
      <c r="E12" s="188"/>
      <c r="F12" s="189"/>
    </row>
    <row r="14" spans="1:9" ht="36" customHeight="1" x14ac:dyDescent="0.35">
      <c r="B14" s="183" t="s">
        <v>57</v>
      </c>
      <c r="C14" s="183"/>
      <c r="E14" s="26" t="s">
        <v>58</v>
      </c>
      <c r="F14" s="81"/>
      <c r="G14" s="81"/>
    </row>
    <row r="15" spans="1:9" ht="46" customHeight="1" thickBot="1" x14ac:dyDescent="0.4">
      <c r="B15" s="83" t="s">
        <v>59</v>
      </c>
      <c r="C15" s="83" t="s">
        <v>60</v>
      </c>
      <c r="E15" s="90" t="s">
        <v>61</v>
      </c>
      <c r="F15" s="20"/>
    </row>
    <row r="16" spans="1:9" ht="53.25" customHeight="1" x14ac:dyDescent="0.35">
      <c r="A16" s="20">
        <f>IF(AND(ISNUMBER($B$16), ISNUMBER($C$16)),3, IF(OR($B$16&lt;&gt;"",$C$16&lt;&gt;""),2,0))</f>
        <v>3</v>
      </c>
      <c r="B16" s="91">
        <v>63537</v>
      </c>
      <c r="C16" s="91">
        <v>0</v>
      </c>
      <c r="E16" s="86">
        <f>IF(ISBLANK(B20),0,IF(AND(F20=I32,G24=F20,E28=F20,A36=3,A16=3),3,IF(OR(A16=2,A20=2,A32=2,A24=2,A28=2,A36=2,A16=2),2,0)))</f>
        <v>3</v>
      </c>
      <c r="F16" s="87"/>
    </row>
    <row r="17" spans="1:9" ht="24.75" customHeight="1" x14ac:dyDescent="0.35">
      <c r="A17" s="19"/>
    </row>
    <row r="18" spans="1:9" ht="33" customHeight="1" x14ac:dyDescent="0.35">
      <c r="A18" s="19"/>
      <c r="B18" s="179" t="s">
        <v>62</v>
      </c>
      <c r="C18" s="180"/>
      <c r="D18" s="180"/>
      <c r="E18" s="180"/>
      <c r="F18" s="181"/>
      <c r="G18" s="81"/>
    </row>
    <row r="19" spans="1:9" s="20" customFormat="1" ht="74.25" customHeight="1" x14ac:dyDescent="0.35">
      <c r="B19" s="136" t="s">
        <v>63</v>
      </c>
      <c r="C19" s="131" t="s">
        <v>64</v>
      </c>
      <c r="D19" s="131" t="s">
        <v>65</v>
      </c>
      <c r="E19" s="133" t="s">
        <v>66</v>
      </c>
      <c r="F19" s="131" t="s">
        <v>67</v>
      </c>
      <c r="G19" s="129"/>
    </row>
    <row r="20" spans="1:9" ht="65.25" customHeight="1" x14ac:dyDescent="0.35">
      <c r="A20" s="20">
        <f>IF(AND(ISNUMBER($B$20), ISNUMBER($C$20), ISNUMBER($D$20), ISNUMBER($E$20),SUM(F20)&lt;=SUM('1 - Governance'!E23)),3, IF(OR($B$20&lt;&gt;"",$C$20&lt;&gt;"",$D$20&lt;&gt;"",$E$20&lt;&gt;"",SUM(F20)&gt;SUM('1 - Governance'!E23)),2,0))</f>
        <v>3</v>
      </c>
      <c r="B20" s="137">
        <v>706726</v>
      </c>
      <c r="C20" s="132">
        <v>5500</v>
      </c>
      <c r="D20" s="132">
        <v>123750</v>
      </c>
      <c r="E20" s="134">
        <v>231135</v>
      </c>
      <c r="F20" s="135">
        <f>SUM('2 - Spend'!$B20:$E20)</f>
        <v>1067111</v>
      </c>
      <c r="G20" s="130"/>
    </row>
    <row r="21" spans="1:9" ht="23.15" customHeight="1" x14ac:dyDescent="0.35">
      <c r="A21" s="19"/>
      <c r="B21" s="80"/>
      <c r="C21" s="80"/>
      <c r="D21" s="80"/>
      <c r="E21" s="80"/>
      <c r="F21" s="80"/>
      <c r="G21" s="80"/>
    </row>
    <row r="22" spans="1:9" ht="34.5" customHeight="1" x14ac:dyDescent="0.35">
      <c r="A22" s="19"/>
      <c r="B22" s="182" t="s">
        <v>68</v>
      </c>
      <c r="C22" s="182"/>
      <c r="D22" s="182"/>
      <c r="E22" s="182"/>
      <c r="F22" s="182"/>
      <c r="G22" s="182"/>
      <c r="H22" s="85"/>
      <c r="I22" s="80"/>
    </row>
    <row r="23" spans="1:9" s="20" customFormat="1" ht="68.25" customHeight="1" x14ac:dyDescent="0.35">
      <c r="B23" s="82" t="s">
        <v>69</v>
      </c>
      <c r="C23" s="82" t="s">
        <v>70</v>
      </c>
      <c r="D23" s="82" t="s">
        <v>71</v>
      </c>
      <c r="E23" s="82" t="s">
        <v>72</v>
      </c>
      <c r="F23" s="82" t="s">
        <v>73</v>
      </c>
      <c r="G23" s="83" t="s">
        <v>74</v>
      </c>
      <c r="H23" s="84"/>
    </row>
    <row r="24" spans="1:9" ht="60" customHeight="1" x14ac:dyDescent="0.35">
      <c r="A24" s="20">
        <f>IF(AND(ISNUMBER($B$24), ISNUMBER($C$24), ISNUMBER($D$24), ISNUMBER($E$24), ISNUMBER($F$24),SUM(G24)&lt;=SUM('1 - Governance'!E23)),3, IF(OR($B$24&lt;&gt;"",$C$24&lt;&gt;"",$D$24&lt;&gt;"",$E$24&lt;&gt;"",$F$24&lt;&gt;"",SUM(G24)&gt;SUM('1 - Governance'!E23)),2,0))</f>
        <v>3</v>
      </c>
      <c r="B24" s="92">
        <v>657256</v>
      </c>
      <c r="C24" s="92">
        <v>289855</v>
      </c>
      <c r="D24" s="92">
        <v>120000</v>
      </c>
      <c r="E24" s="92">
        <v>0</v>
      </c>
      <c r="F24" s="92">
        <v>0</v>
      </c>
      <c r="G24" s="39">
        <f>SUM('2 - Spend'!$B24:$F24)</f>
        <v>1067111</v>
      </c>
      <c r="H24" s="77"/>
    </row>
    <row r="25" spans="1:9" ht="23.9" customHeight="1" x14ac:dyDescent="0.35">
      <c r="A25" s="19"/>
      <c r="B25" s="80"/>
      <c r="C25" s="80"/>
      <c r="D25" s="80"/>
      <c r="E25" s="80"/>
      <c r="F25" s="80"/>
      <c r="G25" s="80"/>
      <c r="H25" s="80"/>
      <c r="I25" s="77"/>
    </row>
    <row r="26" spans="1:9" ht="35.25" customHeight="1" x14ac:dyDescent="0.35">
      <c r="A26" s="19"/>
      <c r="B26" s="183" t="s">
        <v>75</v>
      </c>
      <c r="C26" s="183"/>
      <c r="D26" s="183"/>
      <c r="E26" s="183"/>
      <c r="F26" s="81"/>
    </row>
    <row r="27" spans="1:9" s="20" customFormat="1" ht="77.25" customHeight="1" thickBot="1" x14ac:dyDescent="0.4">
      <c r="B27" s="82" t="s">
        <v>76</v>
      </c>
      <c r="C27" s="82" t="s">
        <v>77</v>
      </c>
      <c r="D27" s="82" t="s">
        <v>73</v>
      </c>
      <c r="E27" s="83" t="s">
        <v>78</v>
      </c>
      <c r="F27" s="84"/>
    </row>
    <row r="28" spans="1:9" ht="57" customHeight="1" x14ac:dyDescent="0.35">
      <c r="A28" s="20">
        <f>IF(AND(ISNUMBER($B$28), ISNUMBER($C$28), ISNUMBER($D$28),SUM(E28)&lt;=SUM('1 - Governance'!E23)),3, IF(OR($B$28&lt;&gt;"",$C$28&lt;&gt;"",$D$28&lt;&gt;"",SUM(E28)&gt;SUM('1 - Governance'!E23)),2,0))</f>
        <v>3</v>
      </c>
      <c r="B28" s="92">
        <v>259375</v>
      </c>
      <c r="C28" s="92">
        <v>687736</v>
      </c>
      <c r="D28" s="92">
        <v>120000</v>
      </c>
      <c r="E28" s="39">
        <f>SUM('2 - Spend'!$B28:$D28)</f>
        <v>1067111</v>
      </c>
    </row>
    <row r="30" spans="1:9" ht="32.25" customHeight="1" x14ac:dyDescent="0.35">
      <c r="B30" s="182" t="s">
        <v>79</v>
      </c>
      <c r="C30" s="182"/>
      <c r="D30" s="182"/>
      <c r="E30" s="182"/>
      <c r="F30" s="182"/>
      <c r="G30" s="182"/>
      <c r="H30" s="182"/>
      <c r="I30" s="182"/>
    </row>
    <row r="31" spans="1:9" ht="63" customHeight="1" thickBot="1" x14ac:dyDescent="0.4">
      <c r="B31" s="82" t="s">
        <v>80</v>
      </c>
      <c r="C31" s="82" t="s">
        <v>81</v>
      </c>
      <c r="D31" s="82" t="s">
        <v>82</v>
      </c>
      <c r="E31" s="82" t="s">
        <v>83</v>
      </c>
      <c r="F31" s="82" t="s">
        <v>84</v>
      </c>
      <c r="G31" s="82" t="s">
        <v>85</v>
      </c>
      <c r="H31" s="82" t="s">
        <v>86</v>
      </c>
      <c r="I31" s="83" t="s">
        <v>87</v>
      </c>
    </row>
    <row r="32" spans="1:9" ht="61.5" customHeight="1" x14ac:dyDescent="0.35">
      <c r="A32" s="20">
        <f>IF(AND(ISNUMBER($B$32), ISNUMBER($C$32), ISNUMBER($D$32),ISNUMBER($E$32),ISNUMBER($F$32),ISNUMBER($G$32),ISNUMBER($H$32),SUM(I32)&lt;=SUM('1 - Governance'!E23)),3, IF(OR($B$32&lt;&gt;"",$C$32&lt;&gt;"",$D$32&lt;&gt;"",SUM(I32)&gt;SUM('1 - Governance'!E23)),2,0))</f>
        <v>3</v>
      </c>
      <c r="B32" s="92">
        <v>213245</v>
      </c>
      <c r="C32" s="92">
        <v>0</v>
      </c>
      <c r="D32" s="92">
        <v>174745</v>
      </c>
      <c r="E32" s="92">
        <v>152435</v>
      </c>
      <c r="F32" s="92">
        <v>366251</v>
      </c>
      <c r="G32" s="92">
        <v>160435</v>
      </c>
      <c r="H32" s="92">
        <v>0</v>
      </c>
      <c r="I32" s="39">
        <f>SUM('2 - Spend'!$B32:$H32)</f>
        <v>1067111</v>
      </c>
    </row>
    <row r="33" spans="1:9" ht="29.25" customHeight="1" x14ac:dyDescent="0.35"/>
    <row r="34" spans="1:9" ht="31.5" customHeight="1" x14ac:dyDescent="0.35">
      <c r="B34" s="190" t="s">
        <v>88</v>
      </c>
      <c r="C34" s="191"/>
      <c r="D34" s="191"/>
      <c r="E34" s="191"/>
      <c r="F34" s="191"/>
      <c r="G34" s="192"/>
    </row>
    <row r="35" spans="1:9" ht="71.25" customHeight="1" x14ac:dyDescent="0.35">
      <c r="B35" s="148" t="s">
        <v>89</v>
      </c>
      <c r="C35" s="193" t="s">
        <v>90</v>
      </c>
      <c r="D35" s="194"/>
      <c r="E35" s="194"/>
      <c r="F35" s="194"/>
      <c r="G35" s="195"/>
    </row>
    <row r="36" spans="1:9" ht="64.5" customHeight="1" x14ac:dyDescent="0.35">
      <c r="A36" s="20">
        <f>IF(ISBLANK($B$36),0,3)</f>
        <v>3</v>
      </c>
      <c r="B36" s="147" t="s">
        <v>91</v>
      </c>
      <c r="C36" s="196"/>
      <c r="D36" s="196"/>
      <c r="E36" s="196"/>
      <c r="F36" s="196"/>
      <c r="G36" s="197"/>
    </row>
    <row r="37" spans="1:9" ht="29.25" customHeight="1" x14ac:dyDescent="0.35"/>
    <row r="38" spans="1:9" x14ac:dyDescent="0.35">
      <c r="B38" s="178" t="s">
        <v>53</v>
      </c>
      <c r="C38" s="178"/>
      <c r="D38" s="178"/>
      <c r="E38" s="178"/>
      <c r="F38" s="178"/>
      <c r="G38" s="178"/>
      <c r="H38" s="178"/>
      <c r="I38" s="79"/>
    </row>
    <row r="40" spans="1:9" x14ac:dyDescent="0.35">
      <c r="B40" s="140"/>
      <c r="C40" s="140"/>
      <c r="D40" s="140"/>
      <c r="E40" s="140"/>
      <c r="F40" s="140"/>
    </row>
    <row r="41" spans="1:9" x14ac:dyDescent="0.35">
      <c r="B41" s="140"/>
      <c r="C41" s="140"/>
      <c r="D41" s="140"/>
      <c r="E41" s="140"/>
      <c r="F41" s="140"/>
    </row>
    <row r="42" spans="1:9" x14ac:dyDescent="0.35">
      <c r="B42" s="140"/>
      <c r="C42" s="140"/>
      <c r="D42" s="140"/>
      <c r="E42" s="140"/>
      <c r="F42" s="140"/>
    </row>
    <row r="43" spans="1:9" x14ac:dyDescent="0.35">
      <c r="B43" s="140"/>
      <c r="C43" s="140"/>
      <c r="D43" s="140"/>
      <c r="E43" s="140"/>
      <c r="F43" s="140"/>
    </row>
    <row r="44" spans="1:9" x14ac:dyDescent="0.35">
      <c r="B44" s="140"/>
      <c r="C44" s="140"/>
      <c r="D44" s="140"/>
      <c r="E44" s="140"/>
      <c r="F44" s="140"/>
    </row>
    <row r="45" spans="1:9" x14ac:dyDescent="0.35">
      <c r="B45" s="140"/>
      <c r="C45" s="140"/>
      <c r="D45" s="140"/>
      <c r="E45" s="140"/>
      <c r="F45" s="140"/>
    </row>
    <row r="46" spans="1:9" x14ac:dyDescent="0.35">
      <c r="B46" s="140"/>
      <c r="C46" s="140"/>
      <c r="D46" s="140"/>
      <c r="E46" s="140"/>
      <c r="F46" s="140"/>
    </row>
    <row r="47" spans="1:9" x14ac:dyDescent="0.35">
      <c r="B47" s="140"/>
      <c r="C47" s="140"/>
      <c r="D47" s="140"/>
      <c r="E47" s="140"/>
      <c r="F47" s="140"/>
    </row>
    <row r="48" spans="1:9" x14ac:dyDescent="0.35">
      <c r="B48" s="140"/>
      <c r="C48" s="140"/>
      <c r="D48" s="140"/>
      <c r="E48" s="140"/>
      <c r="F48" s="140"/>
    </row>
    <row r="49" spans="2:6" x14ac:dyDescent="0.35">
      <c r="B49" s="140"/>
      <c r="C49" s="140"/>
      <c r="D49" s="140"/>
      <c r="E49" s="140"/>
      <c r="F49" s="140"/>
    </row>
    <row r="50" spans="2:6" x14ac:dyDescent="0.35">
      <c r="B50" s="140"/>
      <c r="C50" s="140"/>
      <c r="D50" s="140"/>
      <c r="E50" s="140"/>
      <c r="F50" s="140"/>
    </row>
    <row r="51" spans="2:6" x14ac:dyDescent="0.35">
      <c r="B51" s="140"/>
      <c r="C51" s="140"/>
      <c r="D51" s="140"/>
      <c r="E51" s="140"/>
      <c r="F51" s="140"/>
    </row>
    <row r="52" spans="2:6" x14ac:dyDescent="0.35">
      <c r="B52" s="140"/>
      <c r="C52" s="140"/>
      <c r="D52" s="140"/>
      <c r="E52" s="140"/>
      <c r="F52" s="140"/>
    </row>
    <row r="53" spans="2:6" x14ac:dyDescent="0.35">
      <c r="B53" s="140"/>
      <c r="C53" s="140"/>
      <c r="D53" s="140"/>
      <c r="E53" s="140"/>
      <c r="F53" s="140"/>
    </row>
    <row r="54" spans="2:6" x14ac:dyDescent="0.35">
      <c r="B54" s="140"/>
      <c r="C54" s="140"/>
      <c r="D54" s="140"/>
      <c r="E54" s="140"/>
      <c r="F54" s="140"/>
    </row>
    <row r="55" spans="2:6" ht="77.5" x14ac:dyDescent="0.35">
      <c r="B55" s="141" t="s">
        <v>92</v>
      </c>
      <c r="C55" s="140"/>
      <c r="D55" s="140"/>
      <c r="E55" s="140"/>
      <c r="F55" s="140"/>
    </row>
    <row r="56" spans="2:6" ht="46.5" x14ac:dyDescent="0.35">
      <c r="B56" s="141" t="s">
        <v>93</v>
      </c>
      <c r="C56" s="140"/>
      <c r="D56" s="140"/>
      <c r="E56" s="140"/>
      <c r="F56" s="140"/>
    </row>
    <row r="57" spans="2:6" x14ac:dyDescent="0.35">
      <c r="B57" s="142" t="s">
        <v>91</v>
      </c>
      <c r="C57" s="140"/>
      <c r="D57" s="140"/>
      <c r="E57" s="140"/>
      <c r="F57" s="140"/>
    </row>
    <row r="58" spans="2:6" ht="31" x14ac:dyDescent="0.35">
      <c r="B58" s="142" t="s">
        <v>94</v>
      </c>
      <c r="C58" s="140"/>
      <c r="D58" s="140"/>
      <c r="E58" s="140"/>
      <c r="F58" s="140"/>
    </row>
    <row r="59" spans="2:6" x14ac:dyDescent="0.35">
      <c r="B59" s="141"/>
      <c r="C59" s="140"/>
      <c r="D59" s="140"/>
      <c r="E59" s="140"/>
      <c r="F59" s="140"/>
    </row>
    <row r="60" spans="2:6" x14ac:dyDescent="0.35">
      <c r="B60" s="140"/>
      <c r="C60" s="140"/>
      <c r="D60" s="140"/>
      <c r="E60" s="140"/>
      <c r="F60" s="140"/>
    </row>
    <row r="61" spans="2:6" x14ac:dyDescent="0.35">
      <c r="B61" s="140"/>
      <c r="C61" s="140"/>
      <c r="D61" s="140"/>
      <c r="E61" s="140"/>
      <c r="F61" s="140"/>
    </row>
    <row r="62" spans="2:6" x14ac:dyDescent="0.35">
      <c r="B62" s="140"/>
      <c r="C62" s="140"/>
      <c r="D62" s="140"/>
      <c r="E62" s="140"/>
      <c r="F62" s="140"/>
    </row>
    <row r="63" spans="2:6" x14ac:dyDescent="0.35">
      <c r="B63" s="140"/>
      <c r="C63" s="140"/>
      <c r="D63" s="140"/>
      <c r="E63" s="140"/>
      <c r="F63" s="140"/>
    </row>
    <row r="64" spans="2:6" x14ac:dyDescent="0.35">
      <c r="B64" s="140"/>
      <c r="C64" s="140"/>
      <c r="D64" s="140"/>
      <c r="E64" s="140"/>
      <c r="F64" s="140"/>
    </row>
    <row r="65" spans="2:6" x14ac:dyDescent="0.35">
      <c r="B65" s="140"/>
      <c r="C65" s="140"/>
      <c r="D65" s="140"/>
      <c r="E65" s="140"/>
      <c r="F65" s="140"/>
    </row>
    <row r="66" spans="2:6" x14ac:dyDescent="0.35">
      <c r="B66" s="140"/>
      <c r="C66" s="140"/>
      <c r="D66" s="140"/>
      <c r="E66" s="140"/>
      <c r="F66" s="140"/>
    </row>
    <row r="67" spans="2:6" x14ac:dyDescent="0.35">
      <c r="B67" s="140"/>
      <c r="C67" s="140"/>
      <c r="D67" s="140"/>
      <c r="E67" s="140"/>
      <c r="F67" s="140"/>
    </row>
    <row r="68" spans="2:6" x14ac:dyDescent="0.35">
      <c r="B68" s="140"/>
      <c r="C68" s="140"/>
      <c r="D68" s="140"/>
      <c r="E68" s="140"/>
      <c r="F68" s="140"/>
    </row>
    <row r="69" spans="2:6" x14ac:dyDescent="0.35">
      <c r="B69" s="140"/>
      <c r="C69" s="140"/>
      <c r="D69" s="140"/>
      <c r="E69" s="140"/>
      <c r="F69" s="140"/>
    </row>
    <row r="70" spans="2:6" x14ac:dyDescent="0.35">
      <c r="B70" s="140"/>
      <c r="C70" s="140"/>
      <c r="D70" s="140"/>
      <c r="E70" s="140"/>
      <c r="F70" s="140"/>
    </row>
    <row r="71" spans="2:6" x14ac:dyDescent="0.35">
      <c r="B71" s="140"/>
      <c r="C71" s="140"/>
      <c r="D71" s="140"/>
      <c r="E71" s="140"/>
      <c r="F71" s="140"/>
    </row>
    <row r="72" spans="2:6" x14ac:dyDescent="0.35">
      <c r="B72" s="140"/>
      <c r="C72" s="140"/>
      <c r="D72" s="140"/>
      <c r="E72" s="140"/>
      <c r="F72" s="140"/>
    </row>
    <row r="73" spans="2:6" x14ac:dyDescent="0.35">
      <c r="B73" s="140"/>
    </row>
    <row r="74" spans="2:6" x14ac:dyDescent="0.35">
      <c r="B74" s="140"/>
    </row>
    <row r="75" spans="2:6" x14ac:dyDescent="0.35">
      <c r="B75" s="140"/>
    </row>
    <row r="76" spans="2:6" x14ac:dyDescent="0.35">
      <c r="B76" s="140"/>
    </row>
    <row r="77" spans="2:6" x14ac:dyDescent="0.35">
      <c r="B77" s="140"/>
    </row>
    <row r="78" spans="2:6" x14ac:dyDescent="0.35">
      <c r="B78" s="140"/>
    </row>
    <row r="79" spans="2:6" x14ac:dyDescent="0.35">
      <c r="B79" s="140"/>
    </row>
    <row r="80" spans="2:6" x14ac:dyDescent="0.35">
      <c r="B80" s="140"/>
    </row>
    <row r="81" spans="2:2" x14ac:dyDescent="0.35">
      <c r="B81" s="140"/>
    </row>
    <row r="82" spans="2:2" x14ac:dyDescent="0.35">
      <c r="B82" s="140"/>
    </row>
    <row r="83" spans="2:2" x14ac:dyDescent="0.35">
      <c r="B83" s="140"/>
    </row>
    <row r="84" spans="2:2" x14ac:dyDescent="0.35">
      <c r="B84" s="140"/>
    </row>
    <row r="85" spans="2:2" x14ac:dyDescent="0.35">
      <c r="B85" s="140"/>
    </row>
    <row r="86" spans="2:2" x14ac:dyDescent="0.35">
      <c r="B86" s="140"/>
    </row>
    <row r="87" spans="2:2" x14ac:dyDescent="0.35">
      <c r="B87" s="140"/>
    </row>
    <row r="88" spans="2:2" x14ac:dyDescent="0.35">
      <c r="B88" s="140"/>
    </row>
    <row r="89" spans="2:2" x14ac:dyDescent="0.35">
      <c r="B89" s="140"/>
    </row>
    <row r="90" spans="2:2" x14ac:dyDescent="0.35">
      <c r="B90" s="140"/>
    </row>
    <row r="91" spans="2:2" x14ac:dyDescent="0.35">
      <c r="B91" s="140"/>
    </row>
    <row r="92" spans="2:2" x14ac:dyDescent="0.35">
      <c r="B92" s="140"/>
    </row>
    <row r="93" spans="2:2" x14ac:dyDescent="0.35">
      <c r="B93" s="140"/>
    </row>
    <row r="94" spans="2:2" x14ac:dyDescent="0.35">
      <c r="B94" s="140"/>
    </row>
    <row r="95" spans="2:2" x14ac:dyDescent="0.35">
      <c r="B95" s="140"/>
    </row>
    <row r="96" spans="2:2" x14ac:dyDescent="0.35">
      <c r="B96" s="140"/>
    </row>
    <row r="97" spans="2:2" x14ac:dyDescent="0.35">
      <c r="B97" s="140"/>
    </row>
    <row r="98" spans="2:2" x14ac:dyDescent="0.35">
      <c r="B98" s="140"/>
    </row>
    <row r="99" spans="2:2" x14ac:dyDescent="0.35">
      <c r="B99" s="140"/>
    </row>
    <row r="100" spans="2:2" x14ac:dyDescent="0.35">
      <c r="B100" s="140"/>
    </row>
    <row r="101" spans="2:2" x14ac:dyDescent="0.35">
      <c r="B101" s="140"/>
    </row>
    <row r="102" spans="2:2" x14ac:dyDescent="0.35">
      <c r="B102" s="140"/>
    </row>
    <row r="103" spans="2:2" x14ac:dyDescent="0.35">
      <c r="B103" s="140"/>
    </row>
    <row r="104" spans="2:2" x14ac:dyDescent="0.35">
      <c r="B104" s="140"/>
    </row>
    <row r="105" spans="2:2" x14ac:dyDescent="0.35">
      <c r="B105" s="140"/>
    </row>
    <row r="106" spans="2:2" x14ac:dyDescent="0.35">
      <c r="B106" s="140"/>
    </row>
    <row r="107" spans="2:2" x14ac:dyDescent="0.35">
      <c r="B107" s="140"/>
    </row>
    <row r="108" spans="2:2" x14ac:dyDescent="0.35">
      <c r="B108" s="140"/>
    </row>
    <row r="109" spans="2:2" x14ac:dyDescent="0.35">
      <c r="B109" s="140"/>
    </row>
    <row r="110" spans="2:2" x14ac:dyDescent="0.35">
      <c r="B110" s="140"/>
    </row>
    <row r="111" spans="2:2" x14ac:dyDescent="0.35">
      <c r="B111" s="140"/>
    </row>
    <row r="112" spans="2:2" x14ac:dyDescent="0.35">
      <c r="B112" s="140"/>
    </row>
    <row r="113" spans="2:2" x14ac:dyDescent="0.35">
      <c r="B113" s="140"/>
    </row>
    <row r="114" spans="2:2" x14ac:dyDescent="0.35">
      <c r="B114" s="140"/>
    </row>
    <row r="115" spans="2:2" x14ac:dyDescent="0.35">
      <c r="B115" s="140"/>
    </row>
    <row r="116" spans="2:2" x14ac:dyDescent="0.35">
      <c r="B116" s="140"/>
    </row>
    <row r="117" spans="2:2" x14ac:dyDescent="0.35">
      <c r="B117" s="140"/>
    </row>
    <row r="118" spans="2:2" x14ac:dyDescent="0.35">
      <c r="B118" s="140"/>
    </row>
    <row r="119" spans="2:2" x14ac:dyDescent="0.35">
      <c r="B119" s="140"/>
    </row>
    <row r="120" spans="2:2" x14ac:dyDescent="0.35">
      <c r="B120" s="140"/>
    </row>
  </sheetData>
  <sheetProtection algorithmName="SHA-512" hashValue="Yl9AbqolhJqrNGla2co4sm0Ti8UQSgdE1RhplwfCV3jJPdgVpu9RZwk/0WtbrjATlbyQo/FpbBec+9XthdvUZA==" saltValue="dDTr4ubzHuZxiXq6LrOelg==" spinCount="100000" sheet="1" selectLockedCells="1"/>
  <mergeCells count="10">
    <mergeCell ref="B2:I2"/>
    <mergeCell ref="B38:H38"/>
    <mergeCell ref="B18:F18"/>
    <mergeCell ref="B22:G22"/>
    <mergeCell ref="B26:E26"/>
    <mergeCell ref="B5:F12"/>
    <mergeCell ref="B14:C14"/>
    <mergeCell ref="B30:I30"/>
    <mergeCell ref="B34:G34"/>
    <mergeCell ref="C35:G36"/>
  </mergeCells>
  <dataValidations count="2">
    <dataValidation type="decimal" allowBlank="1" showInputMessage="1" showErrorMessage="1" error="Only numbers can be inputted for spend (eg 123)" sqref="B16:C16 B20:E20 B24:F24 B28:D28 B32:H32" xr:uid="{C121ABF2-6609-42F1-B50A-0E973CC7D593}">
      <formula1>0</formula1>
      <formula2>15000000</formula2>
    </dataValidation>
    <dataValidation type="list" allowBlank="1" showInputMessage="1" showErrorMessage="1" error="Only numbers can be inputted for spend (eg 123)" sqref="B36" xr:uid="{E4FCF1AD-CD90-455E-A873-2C5B7ED35A59}">
      <formula1>$B$55:$B$58</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00000000-000E-0000-0200-000002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F15</xm:sqref>
        </x14:conditionalFormatting>
        <x14:conditionalFormatting xmlns:xm="http://schemas.microsoft.com/office/excel/2006/main">
          <x14:cfRule type="iconSet" priority="5" id="{00000000-000E-0000-02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E16</xm:sqref>
        </x14:conditionalFormatting>
        <x14:conditionalFormatting xmlns:xm="http://schemas.microsoft.com/office/excel/2006/main">
          <x14:cfRule type="cellIs" priority="4" operator="greaterThan" id="{C6B4AEFD-C325-4F25-B398-5F093E16475B}">
            <xm:f>'1 - Governance'!$E$23</xm:f>
            <x14:dxf>
              <fill>
                <patternFill>
                  <bgColor rgb="FFFF0000"/>
                </patternFill>
              </fill>
            </x14:dxf>
          </x14:cfRule>
          <xm:sqref>F20 G24 E28</xm:sqref>
        </x14:conditionalFormatting>
        <x14:conditionalFormatting xmlns:xm="http://schemas.microsoft.com/office/excel/2006/main">
          <x14:cfRule type="cellIs" priority="3" operator="greaterThan" id="{9BDA9DA1-0BFE-4E7A-9415-43291E2CC30A}">
            <xm:f>'1 - Governance'!$E$23</xm:f>
            <x14:dxf>
              <fill>
                <patternFill>
                  <bgColor rgb="FFFF0000"/>
                </patternFill>
              </fill>
            </x14:dxf>
          </x14:cfRule>
          <xm:sqref>I32</xm:sqref>
        </x14:conditionalFormatting>
        <x14:conditionalFormatting xmlns:xm="http://schemas.microsoft.com/office/excel/2006/main">
          <x14:cfRule type="iconSet" priority="2" id="{962FD4A0-EA3A-4B8A-8747-CF40D5C6F254}">
            <x14:iconSet iconSet="3Symbols" showValue="0" custom="1">
              <x14:cfvo type="percent">
                <xm:f>0</xm:f>
              </x14:cfvo>
              <x14:cfvo type="num">
                <xm:f>2</xm:f>
              </x14:cfvo>
              <x14:cfvo type="num">
                <xm:f>3</xm:f>
              </x14:cfvo>
              <x14:cfIcon iconSet="3Symbols" iconId="0"/>
              <x14:cfIcon iconSet="3Symbols" iconId="0"/>
              <x14:cfIcon iconSet="3Symbols" iconId="2"/>
            </x14:iconSet>
          </x14:cfRule>
          <xm:sqref>A32</xm:sqref>
        </x14:conditionalFormatting>
        <x14:conditionalFormatting xmlns:xm="http://schemas.microsoft.com/office/excel/2006/main">
          <x14:cfRule type="iconSet" priority="1" id="{E38B0CBB-942B-44C0-BC63-63EC41B00148}">
            <x14:iconSet iconSet="3Symbols" showValue="0" custom="1">
              <x14:cfvo type="percent">
                <xm:f>0</xm:f>
              </x14:cfvo>
              <x14:cfvo type="num">
                <xm:f>2</xm:f>
              </x14:cfvo>
              <x14:cfvo type="num">
                <xm:f>3</xm:f>
              </x14:cfvo>
              <x14:cfIcon iconSet="3Symbols" iconId="0"/>
              <x14:cfIcon iconSet="3Symbols" iconId="0"/>
              <x14:cfIcon iconSet="3Symbols" iconId="2"/>
            </x14:iconSet>
          </x14:cfRule>
          <xm:sqref>A36</xm:sqref>
        </x14:conditionalFormatting>
        <x14:conditionalFormatting xmlns:xm="http://schemas.microsoft.com/office/excel/2006/main">
          <x14:cfRule type="iconSet" priority="32" id="{00000000-000E-0000-0200-000003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A16:A28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58E6-ED33-4DAF-8560-62689D4E7354}">
  <dimension ref="A2:I26"/>
  <sheetViews>
    <sheetView showGridLines="0" topLeftCell="A6" zoomScale="70" zoomScaleNormal="70" workbookViewId="0">
      <selection activeCell="G20" sqref="G20"/>
    </sheetView>
  </sheetViews>
  <sheetFormatPr defaultColWidth="9.1796875" defaultRowHeight="14.5" x14ac:dyDescent="0.35"/>
  <cols>
    <col min="1" max="1" width="6.453125" style="95" customWidth="1"/>
    <col min="2" max="4" width="32.453125" style="100" customWidth="1"/>
    <col min="5" max="5" width="35.7265625" style="100" customWidth="1"/>
    <col min="6" max="6" width="32.453125" style="100" customWidth="1"/>
    <col min="7" max="7" width="36.1796875" style="95" customWidth="1"/>
    <col min="8" max="8" width="35.1796875" style="95" customWidth="1"/>
    <col min="9" max="9" width="29.54296875" style="95" customWidth="1"/>
    <col min="10" max="16384" width="9.1796875" style="95"/>
  </cols>
  <sheetData>
    <row r="2" spans="1:9" ht="44.25" customHeight="1" x14ac:dyDescent="0.35">
      <c r="B2" s="198" t="s">
        <v>95</v>
      </c>
      <c r="C2" s="198"/>
      <c r="D2" s="198"/>
      <c r="E2" s="198"/>
      <c r="F2" s="198"/>
      <c r="G2" s="198"/>
      <c r="H2" s="198"/>
      <c r="I2" s="198"/>
    </row>
    <row r="4" spans="1:9" ht="182.25" customHeight="1" x14ac:dyDescent="0.35">
      <c r="B4" s="199" t="s">
        <v>96</v>
      </c>
      <c r="C4" s="200"/>
      <c r="D4" s="200"/>
      <c r="E4" s="200"/>
      <c r="F4" s="201"/>
    </row>
    <row r="6" spans="1:9" ht="30" customHeight="1" x14ac:dyDescent="0.35">
      <c r="A6" s="18"/>
      <c r="B6" s="204" t="s">
        <v>97</v>
      </c>
      <c r="C6" s="204"/>
      <c r="D6" s="204"/>
      <c r="E6" s="204"/>
      <c r="F6" s="204"/>
    </row>
    <row r="7" spans="1:9" s="18" customFormat="1" ht="67.5" customHeight="1" thickBot="1" x14ac:dyDescent="0.4">
      <c r="B7" s="103" t="s">
        <v>98</v>
      </c>
      <c r="C7" s="103" t="s">
        <v>99</v>
      </c>
      <c r="D7" s="103" t="s">
        <v>100</v>
      </c>
      <c r="E7" s="103" t="s">
        <v>101</v>
      </c>
      <c r="F7" s="104" t="s">
        <v>102</v>
      </c>
    </row>
    <row r="8" spans="1:9" ht="39.4" customHeight="1" x14ac:dyDescent="0.35">
      <c r="A8" s="18">
        <f>IF(AND(ISNUMBER($B$8), ISNUMBER($C$8), ISNUMBER($D$8), ISNUMBER($E$8)),3, IF(OR($B$8&lt;&gt;"",$C$8&lt;&gt;"",$D$8&lt;&gt;"",$E$8&lt;&gt;""),2,0))</f>
        <v>3</v>
      </c>
      <c r="B8" s="93">
        <v>3994</v>
      </c>
      <c r="C8" s="93">
        <v>71</v>
      </c>
      <c r="D8" s="93">
        <v>990</v>
      </c>
      <c r="E8" s="93">
        <v>5875</v>
      </c>
      <c r="F8" s="40">
        <f>SUM('3 - Volumes'!$B8:$E8)</f>
        <v>10930</v>
      </c>
    </row>
    <row r="9" spans="1:9" ht="25.4" customHeight="1" x14ac:dyDescent="0.35">
      <c r="A9" s="18"/>
      <c r="B9" s="101"/>
      <c r="C9" s="101"/>
      <c r="D9" s="101"/>
      <c r="E9" s="101"/>
      <c r="F9" s="101"/>
      <c r="G9" s="101"/>
      <c r="H9" s="101"/>
      <c r="I9" s="101"/>
    </row>
    <row r="10" spans="1:9" ht="34.75" customHeight="1" x14ac:dyDescent="0.35">
      <c r="A10" s="18"/>
      <c r="B10" s="203" t="s">
        <v>103</v>
      </c>
      <c r="C10" s="203"/>
      <c r="D10" s="203"/>
      <c r="E10" s="203"/>
      <c r="F10" s="203"/>
      <c r="G10" s="203"/>
      <c r="H10" s="106"/>
      <c r="I10" s="101"/>
    </row>
    <row r="11" spans="1:9" s="18" customFormat="1" ht="54" customHeight="1" thickBot="1" x14ac:dyDescent="0.4">
      <c r="B11" s="103" t="s">
        <v>104</v>
      </c>
      <c r="C11" s="103" t="s">
        <v>105</v>
      </c>
      <c r="D11" s="103" t="s">
        <v>106</v>
      </c>
      <c r="E11" s="103" t="s">
        <v>107</v>
      </c>
      <c r="F11" s="103" t="s">
        <v>108</v>
      </c>
      <c r="G11" s="104" t="s">
        <v>109</v>
      </c>
      <c r="H11" s="105"/>
    </row>
    <row r="12" spans="1:9" ht="36.65" customHeight="1" x14ac:dyDescent="0.35">
      <c r="A12" s="18">
        <f>IF(AND(ISNUMBER($B$12), ISNUMBER($C$12), ISNUMBER($D$12), ISNUMBER($E$12), ISNUMBER($F$12)),3, IF(OR($B$12&lt;&gt;"",$C$12&lt;&gt;"",$D$12&lt;&gt;"",$E$12&lt;&gt;"",$F$12&lt;&gt;""),2,0))</f>
        <v>3</v>
      </c>
      <c r="B12" s="93">
        <v>3508</v>
      </c>
      <c r="C12" s="93">
        <v>2240</v>
      </c>
      <c r="D12" s="93">
        <v>5182</v>
      </c>
      <c r="E12" s="93">
        <v>0</v>
      </c>
      <c r="F12" s="94">
        <v>0</v>
      </c>
      <c r="G12" s="41">
        <f>SUM('3 - Volumes'!$B12:$F12)</f>
        <v>10930</v>
      </c>
      <c r="H12" s="100"/>
    </row>
    <row r="13" spans="1:9" ht="23.9" customHeight="1" x14ac:dyDescent="0.35">
      <c r="A13" s="18"/>
      <c r="B13" s="101"/>
      <c r="C13" s="101"/>
      <c r="D13" s="101"/>
      <c r="E13" s="101"/>
      <c r="F13" s="101"/>
      <c r="G13" s="101"/>
      <c r="H13" s="101"/>
      <c r="I13" s="100"/>
    </row>
    <row r="14" spans="1:9" ht="30.65" customHeight="1" x14ac:dyDescent="0.35">
      <c r="A14" s="18"/>
      <c r="B14" s="204" t="s">
        <v>110</v>
      </c>
      <c r="C14" s="204"/>
      <c r="D14" s="204"/>
      <c r="E14" s="204"/>
      <c r="F14" s="102"/>
    </row>
    <row r="15" spans="1:9" s="18" customFormat="1" ht="49.5" customHeight="1" thickBot="1" x14ac:dyDescent="0.4">
      <c r="B15" s="103" t="s">
        <v>111</v>
      </c>
      <c r="C15" s="103" t="s">
        <v>112</v>
      </c>
      <c r="D15" s="103" t="s">
        <v>113</v>
      </c>
      <c r="E15" s="104" t="s">
        <v>114</v>
      </c>
      <c r="F15" s="105"/>
    </row>
    <row r="16" spans="1:9" ht="39.65" customHeight="1" x14ac:dyDescent="0.35">
      <c r="A16" s="18">
        <f>IF(AND(ISNUMBER($B$16), ISNUMBER($C$16), ISNUMBER($D$16)),3, IF(OR($B$16&lt;&gt;"",$C$16&lt;&gt;"",$D$16&lt;&gt;""),2,0))</f>
        <v>3</v>
      </c>
      <c r="B16" s="93">
        <v>2075</v>
      </c>
      <c r="C16" s="93">
        <v>3673</v>
      </c>
      <c r="D16" s="93">
        <v>5182</v>
      </c>
      <c r="E16" s="41">
        <f>SUM('3 - Volumes'!$B16:$D16)</f>
        <v>10930</v>
      </c>
    </row>
    <row r="17" spans="1:9" ht="33.75" customHeight="1" x14ac:dyDescent="0.35"/>
    <row r="18" spans="1:9" ht="34.5" customHeight="1" x14ac:dyDescent="0.35">
      <c r="B18" s="203" t="s">
        <v>115</v>
      </c>
      <c r="C18" s="203"/>
      <c r="D18" s="203"/>
      <c r="E18" s="203"/>
      <c r="F18" s="203"/>
      <c r="G18" s="203"/>
      <c r="H18" s="203"/>
      <c r="I18" s="203"/>
    </row>
    <row r="19" spans="1:9" ht="45" customHeight="1" thickBot="1" x14ac:dyDescent="0.4">
      <c r="B19" s="103" t="s">
        <v>116</v>
      </c>
      <c r="C19" s="103" t="s">
        <v>117</v>
      </c>
      <c r="D19" s="103" t="s">
        <v>118</v>
      </c>
      <c r="E19" s="103" t="s">
        <v>119</v>
      </c>
      <c r="F19" s="103" t="s">
        <v>120</v>
      </c>
      <c r="G19" s="103" t="s">
        <v>121</v>
      </c>
      <c r="H19" s="103" t="s">
        <v>122</v>
      </c>
      <c r="I19" s="104" t="s">
        <v>123</v>
      </c>
    </row>
    <row r="20" spans="1:9" ht="51" customHeight="1" x14ac:dyDescent="0.35">
      <c r="A20" s="18">
        <f>IF(AND(ISNUMBER(B20), ISNUMBER(C20), ISNUMBER(D20), ISNUMBER(E20), ISNUMBER(F20), ISNUMBER(G20), ISNUMBER(H20)),3, IF(OR($B$20&lt;&gt;"",$C$20&lt;&gt;"",$D$20&lt;&gt;"",$E$20&lt;&gt;"",$F$20&lt;&gt;"",$G$20&lt;&gt;"",$H$20&lt;&gt;""),2,0))</f>
        <v>3</v>
      </c>
      <c r="B20" s="93">
        <v>1380</v>
      </c>
      <c r="C20" s="93">
        <v>0</v>
      </c>
      <c r="D20" s="93">
        <v>1072</v>
      </c>
      <c r="E20" s="93">
        <v>894</v>
      </c>
      <c r="F20" s="94">
        <v>6626</v>
      </c>
      <c r="G20" s="94">
        <v>958</v>
      </c>
      <c r="H20" s="94">
        <v>0</v>
      </c>
      <c r="I20" s="41">
        <f>SUM('3 - Volumes'!$B20:$H20)</f>
        <v>10930</v>
      </c>
    </row>
    <row r="24" spans="1:9" x14ac:dyDescent="0.35">
      <c r="B24" s="202" t="s">
        <v>53</v>
      </c>
      <c r="C24" s="202"/>
      <c r="D24" s="202"/>
      <c r="E24" s="202"/>
      <c r="F24" s="202"/>
      <c r="G24" s="202"/>
      <c r="H24" s="202"/>
    </row>
    <row r="25" spans="1:9" x14ac:dyDescent="0.35">
      <c r="B25" s="96"/>
      <c r="C25" s="96"/>
      <c r="D25" s="96"/>
      <c r="E25" s="96"/>
      <c r="F25" s="96"/>
      <c r="G25" s="96"/>
      <c r="H25" s="96"/>
      <c r="I25" s="97"/>
    </row>
    <row r="26" spans="1:9" x14ac:dyDescent="0.35">
      <c r="B26" s="98"/>
      <c r="C26" s="98"/>
      <c r="D26" s="98"/>
      <c r="E26" s="98"/>
      <c r="F26" s="98"/>
      <c r="G26" s="99"/>
      <c r="H26" s="99"/>
      <c r="I26" s="99"/>
    </row>
  </sheetData>
  <sheetProtection algorithmName="SHA-512" hashValue="8DdxUMfuRk/y7Sa6RaUhvgUdPghPyO4/wCp56TwviMrWXZMPCdZbzuBdZ2kss0E0vtypFfxS2j9DEOcg/fAhTg==" saltValue="G/EGBlEg6d6lzUwsTVBmiA==" spinCount="100000" sheet="1" selectLockedCells="1"/>
  <mergeCells count="7">
    <mergeCell ref="B2:I2"/>
    <mergeCell ref="B4:F4"/>
    <mergeCell ref="B24:H24"/>
    <mergeCell ref="B10:G10"/>
    <mergeCell ref="B14:E14"/>
    <mergeCell ref="B6:F6"/>
    <mergeCell ref="B18:I18"/>
  </mergeCells>
  <dataValidations count="1">
    <dataValidation type="whole" allowBlank="1" showInputMessage="1" showErrorMessage="1" error="Only numbers can be inputted (eg 123)" sqref="B12:F12 B16:D16 B8:E8 B20:H20" xr:uid="{9648D88F-A01B-4707-96A1-CC1F526A192A}">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6" id="{00000000-000E-0000-03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A6:A16</xm:sqref>
        </x14:conditionalFormatting>
        <x14:conditionalFormatting xmlns:xm="http://schemas.microsoft.com/office/excel/2006/main">
          <x14:cfRule type="iconSet" priority="1" id="{5B0E46D4-B69F-4066-8B00-B501FEB1F404}">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564C-CB99-4995-B13F-4B65F5E5C119}">
  <dimension ref="A2:I23"/>
  <sheetViews>
    <sheetView showGridLines="0" topLeftCell="A9" zoomScale="55" zoomScaleNormal="55" workbookViewId="0">
      <selection activeCell="F20" sqref="F20"/>
    </sheetView>
  </sheetViews>
  <sheetFormatPr defaultColWidth="9.1796875" defaultRowHeight="14.5" x14ac:dyDescent="0.35"/>
  <cols>
    <col min="1" max="1" width="6.81640625" style="95" customWidth="1"/>
    <col min="2" max="4" width="32.1796875" style="100" customWidth="1"/>
    <col min="5" max="5" width="34.453125" style="100" customWidth="1"/>
    <col min="6" max="6" width="37.1796875" style="100" customWidth="1"/>
    <col min="7" max="7" width="37.7265625" style="95" customWidth="1"/>
    <col min="8" max="8" width="36.7265625" style="95" customWidth="1"/>
    <col min="9" max="9" width="29.54296875" style="95" customWidth="1"/>
    <col min="10" max="16384" width="9.1796875" style="95"/>
  </cols>
  <sheetData>
    <row r="2" spans="1:9" ht="41.25" customHeight="1" x14ac:dyDescent="0.35">
      <c r="B2" s="205" t="s">
        <v>124</v>
      </c>
      <c r="C2" s="205"/>
      <c r="D2" s="205"/>
      <c r="E2" s="205"/>
      <c r="F2" s="205"/>
      <c r="G2" s="205"/>
      <c r="H2" s="205"/>
      <c r="I2" s="205"/>
    </row>
    <row r="4" spans="1:9" ht="186.4" customHeight="1" x14ac:dyDescent="0.35">
      <c r="B4" s="206" t="s">
        <v>125</v>
      </c>
      <c r="C4" s="207"/>
      <c r="D4" s="207"/>
      <c r="E4" s="207"/>
      <c r="F4" s="208"/>
    </row>
    <row r="6" spans="1:9" ht="30" customHeight="1" x14ac:dyDescent="0.35">
      <c r="A6" s="18"/>
      <c r="B6" s="210" t="s">
        <v>126</v>
      </c>
      <c r="C6" s="210"/>
      <c r="D6" s="210"/>
      <c r="E6" s="210"/>
      <c r="F6" s="210"/>
    </row>
    <row r="7" spans="1:9" s="18" customFormat="1" ht="49.4" customHeight="1" thickBot="1" x14ac:dyDescent="0.4">
      <c r="B7" s="63" t="s">
        <v>98</v>
      </c>
      <c r="C7" s="63" t="s">
        <v>99</v>
      </c>
      <c r="D7" s="63" t="s">
        <v>100</v>
      </c>
      <c r="E7" s="63" t="s">
        <v>101</v>
      </c>
      <c r="F7" s="70" t="s">
        <v>127</v>
      </c>
    </row>
    <row r="8" spans="1:9" ht="40.75" customHeight="1" x14ac:dyDescent="0.35">
      <c r="A8" s="18">
        <f>IF(AND(ISNUMBER(B8), ISNUMBER(C8), ISNUMBER(D8), ISNUMBER(E8)),3, IF(OR(B8&lt;&gt;"",C8&lt;&gt;"",D8&lt;&gt;"",E8&lt;&gt;""),2,0))</f>
        <v>3</v>
      </c>
      <c r="B8" s="107">
        <v>3994</v>
      </c>
      <c r="C8" s="107">
        <v>71</v>
      </c>
      <c r="D8" s="107">
        <v>990</v>
      </c>
      <c r="E8" s="107">
        <v>5875</v>
      </c>
      <c r="F8" s="42">
        <f>SUM('4 - Households helped'!$B8:$E8)</f>
        <v>10930</v>
      </c>
    </row>
    <row r="9" spans="1:9" ht="25.4" customHeight="1" x14ac:dyDescent="0.35">
      <c r="A9" s="18"/>
      <c r="B9" s="101"/>
      <c r="C9" s="101"/>
      <c r="D9" s="101"/>
      <c r="E9" s="101"/>
      <c r="F9" s="101"/>
      <c r="G9" s="101"/>
      <c r="H9" s="101"/>
      <c r="I9" s="101"/>
    </row>
    <row r="10" spans="1:9" ht="33" customHeight="1" x14ac:dyDescent="0.35">
      <c r="A10" s="18"/>
      <c r="B10" s="211" t="s">
        <v>128</v>
      </c>
      <c r="C10" s="211"/>
      <c r="D10" s="211"/>
      <c r="E10" s="211"/>
      <c r="F10" s="211"/>
      <c r="G10" s="211"/>
      <c r="H10" s="106"/>
      <c r="I10" s="101"/>
    </row>
    <row r="11" spans="1:9" s="18" customFormat="1" ht="49.4" customHeight="1" thickBot="1" x14ac:dyDescent="0.4">
      <c r="B11" s="63" t="s">
        <v>104</v>
      </c>
      <c r="C11" s="63" t="s">
        <v>105</v>
      </c>
      <c r="D11" s="63" t="s">
        <v>106</v>
      </c>
      <c r="E11" s="63" t="s">
        <v>107</v>
      </c>
      <c r="F11" s="63" t="s">
        <v>108</v>
      </c>
      <c r="G11" s="70" t="s">
        <v>129</v>
      </c>
      <c r="H11" s="105"/>
    </row>
    <row r="12" spans="1:9" ht="41.25" customHeight="1" x14ac:dyDescent="0.35">
      <c r="A12" s="18">
        <f>IF(AND(ISNUMBER(B12), ISNUMBER(C12), ISNUMBER(D12), ISNUMBER(E12), ISNUMBER(F12)),3, IF(OR(B12&lt;&gt;"",C12&lt;&gt;"",D12&lt;&gt;"",E12&lt;&gt;"",F12&lt;&gt;""),2,0))</f>
        <v>3</v>
      </c>
      <c r="B12" s="107">
        <v>3508</v>
      </c>
      <c r="C12" s="107">
        <v>2240</v>
      </c>
      <c r="D12" s="107">
        <v>5182</v>
      </c>
      <c r="E12" s="107">
        <v>0</v>
      </c>
      <c r="F12" s="108">
        <v>0</v>
      </c>
      <c r="G12" s="42">
        <f>SUM('4 - Households helped'!$B12:$F12)</f>
        <v>10930</v>
      </c>
      <c r="H12" s="100"/>
    </row>
    <row r="13" spans="1:9" ht="23.9" customHeight="1" x14ac:dyDescent="0.35">
      <c r="A13" s="18"/>
      <c r="B13" s="101"/>
      <c r="C13" s="101"/>
      <c r="D13" s="101"/>
      <c r="E13" s="101"/>
      <c r="F13" s="109"/>
      <c r="G13" s="101"/>
      <c r="H13" s="101"/>
      <c r="I13" s="100"/>
    </row>
    <row r="14" spans="1:9" ht="38.65" customHeight="1" x14ac:dyDescent="0.35">
      <c r="A14" s="18"/>
      <c r="B14" s="210" t="s">
        <v>130</v>
      </c>
      <c r="C14" s="210"/>
      <c r="D14" s="210"/>
      <c r="E14" s="210"/>
      <c r="F14" s="101"/>
    </row>
    <row r="15" spans="1:9" s="18" customFormat="1" ht="49.4" customHeight="1" thickBot="1" x14ac:dyDescent="0.4">
      <c r="B15" s="63" t="s">
        <v>111</v>
      </c>
      <c r="C15" s="63" t="s">
        <v>112</v>
      </c>
      <c r="D15" s="63" t="s">
        <v>108</v>
      </c>
      <c r="E15" s="70" t="s">
        <v>131</v>
      </c>
      <c r="F15" s="101"/>
    </row>
    <row r="16" spans="1:9" ht="40.75" customHeight="1" x14ac:dyDescent="0.35">
      <c r="A16" s="18">
        <f>IF(AND(ISNUMBER(B16), ISNUMBER(C16), ISNUMBER(D16)),3, IF(OR(B16&lt;&gt;"",C16&lt;&gt;"",D16&lt;&gt;""),2,0))</f>
        <v>3</v>
      </c>
      <c r="B16" s="107">
        <v>2075</v>
      </c>
      <c r="C16" s="107">
        <v>3673</v>
      </c>
      <c r="D16" s="107">
        <v>5182</v>
      </c>
      <c r="E16" s="42">
        <f>SUM('4 - Households helped'!$B16:$D16)</f>
        <v>10930</v>
      </c>
    </row>
    <row r="17" spans="1:9" ht="29.25" customHeight="1" x14ac:dyDescent="0.35"/>
    <row r="18" spans="1:9" ht="33.75" customHeight="1" x14ac:dyDescent="0.35">
      <c r="B18" s="211" t="s">
        <v>132</v>
      </c>
      <c r="C18" s="211"/>
      <c r="D18" s="211"/>
      <c r="E18" s="211"/>
      <c r="F18" s="211"/>
      <c r="G18" s="211"/>
      <c r="H18" s="211"/>
      <c r="I18" s="211"/>
    </row>
    <row r="19" spans="1:9" ht="53.25" customHeight="1" thickBot="1" x14ac:dyDescent="0.4">
      <c r="B19" s="63" t="s">
        <v>116</v>
      </c>
      <c r="C19" s="63" t="s">
        <v>117</v>
      </c>
      <c r="D19" s="63" t="s">
        <v>118</v>
      </c>
      <c r="E19" s="63" t="s">
        <v>119</v>
      </c>
      <c r="F19" s="63" t="s">
        <v>120</v>
      </c>
      <c r="G19" s="63" t="s">
        <v>121</v>
      </c>
      <c r="H19" s="63" t="s">
        <v>122</v>
      </c>
      <c r="I19" s="70" t="s">
        <v>133</v>
      </c>
    </row>
    <row r="20" spans="1:9" ht="48.75" customHeight="1" x14ac:dyDescent="0.35">
      <c r="A20" s="18">
        <f>IF(AND(ISNUMBER(B20), ISNUMBER(C20), ISNUMBER(D20), ISNUMBER(E20), ISNUMBER(F20), ISNUMBER(G20), ISNUMBER(H20)),3, IF(OR(B20&lt;&gt;"",C20&lt;&gt;"",D20&lt;&gt;"",E20&lt;&gt;"",F20&lt;&gt;"",G20&lt;&gt;"",H20&lt;&gt;""),2,0))</f>
        <v>3</v>
      </c>
      <c r="B20" s="107">
        <v>1380</v>
      </c>
      <c r="C20" s="107">
        <v>0</v>
      </c>
      <c r="D20" s="107">
        <v>1072</v>
      </c>
      <c r="E20" s="107">
        <v>894</v>
      </c>
      <c r="F20" s="108">
        <v>6626</v>
      </c>
      <c r="G20" s="108">
        <v>958</v>
      </c>
      <c r="H20" s="108">
        <v>0</v>
      </c>
      <c r="I20" s="42">
        <f>SUM('4 - Households helped'!$B20:$H20)</f>
        <v>10930</v>
      </c>
    </row>
    <row r="23" spans="1:9" x14ac:dyDescent="0.35">
      <c r="B23" s="209" t="s">
        <v>53</v>
      </c>
      <c r="C23" s="209"/>
      <c r="D23" s="209"/>
      <c r="E23" s="209"/>
      <c r="F23" s="209"/>
      <c r="G23" s="209"/>
      <c r="H23" s="209"/>
      <c r="I23" s="97"/>
    </row>
  </sheetData>
  <sheetProtection algorithmName="SHA-512" hashValue="MhjaVueBSpAWQDvnCUrAE8ilDg4iP7qiPjFU+8KrsslTdzlUdumHHE46tfqeS1qOd3mBWvAhXMLDuXMFVltSAA==" saltValue="eLMhkmPOFKMtyhJuqyrJvQ==" spinCount="100000" sheet="1" objects="1" scenarios="1" selectLockedCells="1"/>
  <mergeCells count="7">
    <mergeCell ref="B2:I2"/>
    <mergeCell ref="B4:F4"/>
    <mergeCell ref="B23:H23"/>
    <mergeCell ref="B14:E14"/>
    <mergeCell ref="B10:G10"/>
    <mergeCell ref="B6:F6"/>
    <mergeCell ref="B18:I18"/>
  </mergeCells>
  <dataValidations count="1">
    <dataValidation type="whole" allowBlank="1" showInputMessage="1" showErrorMessage="1" error="Only numbers can be inputted (eg 123)" sqref="B12:F12 B16:D16 B8:E8 B20:H20" xr:uid="{052B5050-A0D5-4264-991A-249F610500AF}">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7" id="{00000000-000E-0000-04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A6:A16</xm:sqref>
        </x14:conditionalFormatting>
        <x14:conditionalFormatting xmlns:xm="http://schemas.microsoft.com/office/excel/2006/main">
          <x14:cfRule type="iconSet" priority="1" id="{3D500979-32B0-4088-B3AC-E03892C7CDED}">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E234-E11D-4664-8B3F-C0DD9550A788}">
  <dimension ref="A2:F155"/>
  <sheetViews>
    <sheetView workbookViewId="0"/>
  </sheetViews>
  <sheetFormatPr defaultColWidth="9.1796875" defaultRowHeight="12.5" x14ac:dyDescent="0.25"/>
  <cols>
    <col min="1" max="1" width="30" style="1" customWidth="1"/>
    <col min="2" max="2" width="19" style="2" customWidth="1"/>
    <col min="3" max="3" width="25.54296875" style="1" customWidth="1"/>
    <col min="4" max="4" width="22.54296875" style="1" bestFit="1" customWidth="1"/>
    <col min="5" max="6" width="32.7265625" style="1" bestFit="1" customWidth="1"/>
    <col min="7" max="16384" width="9.1796875" style="1"/>
  </cols>
  <sheetData>
    <row r="2" spans="1:6" ht="35.25" customHeight="1" x14ac:dyDescent="0.25">
      <c r="A2" s="111" t="s">
        <v>134</v>
      </c>
      <c r="B2" s="112" t="s">
        <v>135</v>
      </c>
      <c r="C2" s="112" t="s">
        <v>136</v>
      </c>
      <c r="D2" s="112" t="s">
        <v>137</v>
      </c>
      <c r="E2" s="112" t="s">
        <v>138</v>
      </c>
      <c r="F2" s="112" t="s">
        <v>139</v>
      </c>
    </row>
    <row r="3" spans="1:6" x14ac:dyDescent="0.25">
      <c r="A3" s="113" t="s">
        <v>140</v>
      </c>
      <c r="B3" s="116" t="s">
        <v>141</v>
      </c>
      <c r="C3" s="116" t="s">
        <v>142</v>
      </c>
      <c r="D3" s="116" t="s">
        <v>143</v>
      </c>
      <c r="E3" s="116" t="s">
        <v>144</v>
      </c>
      <c r="F3" s="116" t="s">
        <v>145</v>
      </c>
    </row>
    <row r="4" spans="1:6" x14ac:dyDescent="0.25">
      <c r="A4" s="113" t="s">
        <v>146</v>
      </c>
      <c r="B4" s="116" t="s">
        <v>147</v>
      </c>
      <c r="C4" s="117" t="s">
        <v>148</v>
      </c>
      <c r="D4" s="117" t="s">
        <v>143</v>
      </c>
      <c r="E4" s="117" t="s">
        <v>144</v>
      </c>
      <c r="F4" s="117" t="s">
        <v>145</v>
      </c>
    </row>
    <row r="5" spans="1:6" x14ac:dyDescent="0.25">
      <c r="A5" s="113" t="s">
        <v>149</v>
      </c>
      <c r="B5" s="116" t="s">
        <v>150</v>
      </c>
      <c r="C5" s="116" t="s">
        <v>148</v>
      </c>
      <c r="D5" s="116" t="s">
        <v>151</v>
      </c>
      <c r="E5" s="116" t="s">
        <v>152</v>
      </c>
      <c r="F5" s="116" t="s">
        <v>145</v>
      </c>
    </row>
    <row r="6" spans="1:6" x14ac:dyDescent="0.25">
      <c r="A6" s="113" t="s">
        <v>153</v>
      </c>
      <c r="B6" s="116" t="s">
        <v>154</v>
      </c>
      <c r="C6" s="117" t="s">
        <v>155</v>
      </c>
      <c r="D6" s="117" t="s">
        <v>156</v>
      </c>
      <c r="E6" s="117" t="s">
        <v>157</v>
      </c>
      <c r="F6" s="117" t="s">
        <v>157</v>
      </c>
    </row>
    <row r="7" spans="1:6" x14ac:dyDescent="0.25">
      <c r="A7" s="113" t="s">
        <v>158</v>
      </c>
      <c r="B7" s="116" t="s">
        <v>159</v>
      </c>
      <c r="C7" s="116" t="s">
        <v>155</v>
      </c>
      <c r="D7" s="116" t="s">
        <v>160</v>
      </c>
      <c r="E7" s="116" t="s">
        <v>157</v>
      </c>
      <c r="F7" s="116" t="s">
        <v>157</v>
      </c>
    </row>
    <row r="8" spans="1:6" x14ac:dyDescent="0.25">
      <c r="A8" s="113" t="s">
        <v>161</v>
      </c>
      <c r="B8" s="117" t="s">
        <v>162</v>
      </c>
      <c r="C8" s="117" t="s">
        <v>142</v>
      </c>
      <c r="D8" s="117" t="s">
        <v>143</v>
      </c>
      <c r="E8" s="117" t="s">
        <v>144</v>
      </c>
      <c r="F8" s="117" t="s">
        <v>145</v>
      </c>
    </row>
    <row r="9" spans="1:6" x14ac:dyDescent="0.25">
      <c r="A9" s="113" t="s">
        <v>163</v>
      </c>
      <c r="B9" s="116" t="s">
        <v>164</v>
      </c>
      <c r="C9" s="116" t="s">
        <v>165</v>
      </c>
      <c r="D9" s="116" t="s">
        <v>166</v>
      </c>
      <c r="E9" s="116" t="s">
        <v>144</v>
      </c>
      <c r="F9" s="116" t="s">
        <v>145</v>
      </c>
    </row>
    <row r="10" spans="1:6" x14ac:dyDescent="0.25">
      <c r="A10" s="113" t="s">
        <v>167</v>
      </c>
      <c r="B10" s="116" t="s">
        <v>168</v>
      </c>
      <c r="C10" s="117" t="s">
        <v>142</v>
      </c>
      <c r="D10" s="117" t="s">
        <v>169</v>
      </c>
      <c r="E10" s="117" t="s">
        <v>170</v>
      </c>
      <c r="F10" s="117" t="s">
        <v>145</v>
      </c>
    </row>
    <row r="11" spans="1:6" x14ac:dyDescent="0.25">
      <c r="A11" s="113" t="s">
        <v>171</v>
      </c>
      <c r="B11" s="116" t="s">
        <v>172</v>
      </c>
      <c r="C11" s="116" t="s">
        <v>142</v>
      </c>
      <c r="D11" s="116" t="s">
        <v>169</v>
      </c>
      <c r="E11" s="116" t="s">
        <v>170</v>
      </c>
      <c r="F11" s="116" t="s">
        <v>145</v>
      </c>
    </row>
    <row r="12" spans="1:6" x14ac:dyDescent="0.25">
      <c r="A12" s="113" t="s">
        <v>173</v>
      </c>
      <c r="B12" s="116" t="s">
        <v>174</v>
      </c>
      <c r="C12" s="117" t="s">
        <v>148</v>
      </c>
      <c r="D12" s="117" t="s">
        <v>169</v>
      </c>
      <c r="E12" s="117" t="s">
        <v>144</v>
      </c>
      <c r="F12" s="117" t="s">
        <v>145</v>
      </c>
    </row>
    <row r="13" spans="1:6" x14ac:dyDescent="0.25">
      <c r="A13" s="113" t="s">
        <v>175</v>
      </c>
      <c r="B13" s="116" t="s">
        <v>176</v>
      </c>
      <c r="C13" s="116" t="s">
        <v>148</v>
      </c>
      <c r="D13" s="116" t="s">
        <v>156</v>
      </c>
      <c r="E13" s="116" t="s">
        <v>170</v>
      </c>
      <c r="F13" s="116" t="s">
        <v>145</v>
      </c>
    </row>
    <row r="14" spans="1:6" x14ac:dyDescent="0.25">
      <c r="A14" s="113" t="s">
        <v>177</v>
      </c>
      <c r="B14" s="117" t="s">
        <v>178</v>
      </c>
      <c r="C14" s="117" t="s">
        <v>155</v>
      </c>
      <c r="D14" s="117" t="s">
        <v>179</v>
      </c>
      <c r="E14" s="117" t="s">
        <v>170</v>
      </c>
      <c r="F14" s="117" t="s">
        <v>145</v>
      </c>
    </row>
    <row r="15" spans="1:6" x14ac:dyDescent="0.25">
      <c r="A15" s="113" t="s">
        <v>180</v>
      </c>
      <c r="B15" s="116" t="s">
        <v>181</v>
      </c>
      <c r="C15" s="116" t="s">
        <v>165</v>
      </c>
      <c r="D15" s="116" t="s">
        <v>151</v>
      </c>
      <c r="E15" s="116" t="s">
        <v>144</v>
      </c>
      <c r="F15" s="116" t="s">
        <v>145</v>
      </c>
    </row>
    <row r="16" spans="1:6" x14ac:dyDescent="0.25">
      <c r="A16" s="113" t="s">
        <v>182</v>
      </c>
      <c r="B16" s="116" t="s">
        <v>183</v>
      </c>
      <c r="C16" s="117" t="s">
        <v>148</v>
      </c>
      <c r="D16" s="117" t="s">
        <v>143</v>
      </c>
      <c r="E16" s="117" t="s">
        <v>144</v>
      </c>
      <c r="F16" s="117" t="s">
        <v>145</v>
      </c>
    </row>
    <row r="17" spans="1:6" x14ac:dyDescent="0.25">
      <c r="A17" s="113" t="s">
        <v>184</v>
      </c>
      <c r="B17" s="116" t="s">
        <v>185</v>
      </c>
      <c r="C17" s="116" t="s">
        <v>142</v>
      </c>
      <c r="D17" s="116" t="s">
        <v>179</v>
      </c>
      <c r="E17" s="116" t="s">
        <v>170</v>
      </c>
      <c r="F17" s="116" t="s">
        <v>145</v>
      </c>
    </row>
    <row r="18" spans="1:6" x14ac:dyDescent="0.25">
      <c r="A18" s="113" t="s">
        <v>186</v>
      </c>
      <c r="B18" s="117" t="s">
        <v>187</v>
      </c>
      <c r="C18" s="117" t="s">
        <v>165</v>
      </c>
      <c r="D18" s="117" t="s">
        <v>156</v>
      </c>
      <c r="E18" s="117" t="s">
        <v>170</v>
      </c>
      <c r="F18" s="117" t="s">
        <v>145</v>
      </c>
    </row>
    <row r="19" spans="1:6" x14ac:dyDescent="0.25">
      <c r="A19" s="113" t="s">
        <v>188</v>
      </c>
      <c r="B19" s="116" t="s">
        <v>189</v>
      </c>
      <c r="C19" s="116" t="s">
        <v>142</v>
      </c>
      <c r="D19" s="116" t="s">
        <v>143</v>
      </c>
      <c r="E19" s="116" t="s">
        <v>144</v>
      </c>
      <c r="F19" s="116" t="s">
        <v>145</v>
      </c>
    </row>
    <row r="20" spans="1:6" ht="14.5" x14ac:dyDescent="0.25">
      <c r="A20" s="114" t="s">
        <v>190</v>
      </c>
      <c r="B20" s="116" t="s">
        <v>191</v>
      </c>
      <c r="C20" s="117" t="s">
        <v>148</v>
      </c>
      <c r="D20" s="117" t="s">
        <v>179</v>
      </c>
      <c r="E20" s="117" t="s">
        <v>157</v>
      </c>
      <c r="F20" s="117" t="s">
        <v>157</v>
      </c>
    </row>
    <row r="21" spans="1:6" x14ac:dyDescent="0.25">
      <c r="A21" s="113" t="s">
        <v>192</v>
      </c>
      <c r="B21" s="116" t="s">
        <v>193</v>
      </c>
      <c r="C21" s="116" t="s">
        <v>142</v>
      </c>
      <c r="D21" s="116" t="s">
        <v>169</v>
      </c>
      <c r="E21" s="116" t="s">
        <v>144</v>
      </c>
      <c r="F21" s="116" t="s">
        <v>145</v>
      </c>
    </row>
    <row r="22" spans="1:6" x14ac:dyDescent="0.25">
      <c r="A22" s="113" t="s">
        <v>194</v>
      </c>
      <c r="B22" s="116" t="s">
        <v>195</v>
      </c>
      <c r="C22" s="117" t="s">
        <v>142</v>
      </c>
      <c r="D22" s="117" t="s">
        <v>151</v>
      </c>
      <c r="E22" s="117" t="s">
        <v>144</v>
      </c>
      <c r="F22" s="117" t="s">
        <v>145</v>
      </c>
    </row>
    <row r="23" spans="1:6" x14ac:dyDescent="0.25">
      <c r="A23" s="113" t="s">
        <v>196</v>
      </c>
      <c r="B23" s="116" t="s">
        <v>197</v>
      </c>
      <c r="C23" s="116" t="s">
        <v>165</v>
      </c>
      <c r="D23" s="116" t="s">
        <v>160</v>
      </c>
      <c r="E23" s="116" t="s">
        <v>198</v>
      </c>
      <c r="F23" s="116" t="s">
        <v>199</v>
      </c>
    </row>
    <row r="24" spans="1:6" x14ac:dyDescent="0.25">
      <c r="A24" s="113" t="s">
        <v>200</v>
      </c>
      <c r="B24" s="117" t="s">
        <v>201</v>
      </c>
      <c r="C24" s="117" t="s">
        <v>142</v>
      </c>
      <c r="D24" s="117" t="s">
        <v>143</v>
      </c>
      <c r="E24" s="117" t="s">
        <v>144</v>
      </c>
      <c r="F24" s="117" t="s">
        <v>145</v>
      </c>
    </row>
    <row r="25" spans="1:6" x14ac:dyDescent="0.25">
      <c r="A25" s="113" t="s">
        <v>202</v>
      </c>
      <c r="B25" s="116" t="s">
        <v>203</v>
      </c>
      <c r="C25" s="116" t="s">
        <v>155</v>
      </c>
      <c r="D25" s="116" t="s">
        <v>160</v>
      </c>
      <c r="E25" s="116" t="s">
        <v>198</v>
      </c>
      <c r="F25" s="116" t="s">
        <v>199</v>
      </c>
    </row>
    <row r="26" spans="1:6" x14ac:dyDescent="0.25">
      <c r="A26" s="113" t="s">
        <v>204</v>
      </c>
      <c r="B26" s="117" t="s">
        <v>205</v>
      </c>
      <c r="C26" s="117" t="s">
        <v>142</v>
      </c>
      <c r="D26" s="117" t="s">
        <v>169</v>
      </c>
      <c r="E26" s="117" t="s">
        <v>157</v>
      </c>
      <c r="F26" s="117" t="s">
        <v>157</v>
      </c>
    </row>
    <row r="27" spans="1:6" x14ac:dyDescent="0.25">
      <c r="A27" s="113" t="s">
        <v>206</v>
      </c>
      <c r="B27" s="116" t="s">
        <v>207</v>
      </c>
      <c r="C27" s="116" t="s">
        <v>142</v>
      </c>
      <c r="D27" s="116" t="s">
        <v>169</v>
      </c>
      <c r="E27" s="116" t="s">
        <v>157</v>
      </c>
      <c r="F27" s="116" t="s">
        <v>157</v>
      </c>
    </row>
    <row r="28" spans="1:6" x14ac:dyDescent="0.25">
      <c r="A28" s="113" t="s">
        <v>208</v>
      </c>
      <c r="B28" s="116" t="s">
        <v>209</v>
      </c>
      <c r="C28" s="117" t="s">
        <v>155</v>
      </c>
      <c r="D28" s="117" t="s">
        <v>143</v>
      </c>
      <c r="E28" s="117" t="s">
        <v>144</v>
      </c>
      <c r="F28" s="117" t="s">
        <v>145</v>
      </c>
    </row>
    <row r="29" spans="1:6" x14ac:dyDescent="0.25">
      <c r="A29" s="113" t="s">
        <v>210</v>
      </c>
      <c r="B29" s="116" t="s">
        <v>211</v>
      </c>
      <c r="C29" s="116" t="s">
        <v>165</v>
      </c>
      <c r="D29" s="116" t="s">
        <v>212</v>
      </c>
      <c r="E29" s="116" t="s">
        <v>152</v>
      </c>
      <c r="F29" s="116" t="s">
        <v>145</v>
      </c>
    </row>
    <row r="30" spans="1:6" x14ac:dyDescent="0.25">
      <c r="A30" s="113" t="s">
        <v>213</v>
      </c>
      <c r="B30" s="116" t="s">
        <v>214</v>
      </c>
      <c r="C30" s="117" t="s">
        <v>165</v>
      </c>
      <c r="D30" s="117" t="s">
        <v>156</v>
      </c>
      <c r="E30" s="117" t="s">
        <v>215</v>
      </c>
      <c r="F30" s="117" t="s">
        <v>199</v>
      </c>
    </row>
    <row r="31" spans="1:6" x14ac:dyDescent="0.25">
      <c r="A31" s="113" t="s">
        <v>216</v>
      </c>
      <c r="B31" s="116" t="s">
        <v>217</v>
      </c>
      <c r="C31" s="116" t="s">
        <v>148</v>
      </c>
      <c r="D31" s="116" t="s">
        <v>166</v>
      </c>
      <c r="E31" s="116" t="s">
        <v>170</v>
      </c>
      <c r="F31" s="116" t="s">
        <v>145</v>
      </c>
    </row>
    <row r="32" spans="1:6" x14ac:dyDescent="0.25">
      <c r="A32" s="113" t="s">
        <v>218</v>
      </c>
      <c r="B32" s="116" t="s">
        <v>219</v>
      </c>
      <c r="C32" s="117" t="s">
        <v>148</v>
      </c>
      <c r="D32" s="117" t="s">
        <v>143</v>
      </c>
      <c r="E32" s="117" t="s">
        <v>144</v>
      </c>
      <c r="F32" s="117" t="s">
        <v>145</v>
      </c>
    </row>
    <row r="33" spans="1:6" x14ac:dyDescent="0.25">
      <c r="A33" s="113" t="s">
        <v>220</v>
      </c>
      <c r="B33" s="116" t="s">
        <v>221</v>
      </c>
      <c r="C33" s="116" t="s">
        <v>142</v>
      </c>
      <c r="D33" s="116" t="s">
        <v>169</v>
      </c>
      <c r="E33" s="116" t="s">
        <v>198</v>
      </c>
      <c r="F33" s="116" t="s">
        <v>199</v>
      </c>
    </row>
    <row r="34" spans="1:6" x14ac:dyDescent="0.25">
      <c r="A34" s="113" t="s">
        <v>222</v>
      </c>
      <c r="B34" s="116" t="s">
        <v>223</v>
      </c>
      <c r="C34" s="117" t="s">
        <v>155</v>
      </c>
      <c r="D34" s="117" t="s">
        <v>224</v>
      </c>
      <c r="E34" s="117" t="s">
        <v>170</v>
      </c>
      <c r="F34" s="117" t="s">
        <v>145</v>
      </c>
    </row>
    <row r="35" spans="1:6" x14ac:dyDescent="0.25">
      <c r="A35" s="113" t="s">
        <v>225</v>
      </c>
      <c r="B35" s="116" t="s">
        <v>226</v>
      </c>
      <c r="C35" s="116" t="s">
        <v>142</v>
      </c>
      <c r="D35" s="116" t="s">
        <v>212</v>
      </c>
      <c r="E35" s="116" t="s">
        <v>170</v>
      </c>
      <c r="F35" s="116" t="s">
        <v>145</v>
      </c>
    </row>
    <row r="36" spans="1:6" x14ac:dyDescent="0.25">
      <c r="A36" s="113" t="s">
        <v>227</v>
      </c>
      <c r="B36" s="116" t="s">
        <v>228</v>
      </c>
      <c r="C36" s="117" t="s">
        <v>165</v>
      </c>
      <c r="D36" s="117" t="s">
        <v>212</v>
      </c>
      <c r="E36" s="117" t="s">
        <v>157</v>
      </c>
      <c r="F36" s="117" t="s">
        <v>157</v>
      </c>
    </row>
    <row r="37" spans="1:6" x14ac:dyDescent="0.25">
      <c r="A37" s="113" t="s">
        <v>229</v>
      </c>
      <c r="B37" s="116" t="s">
        <v>230</v>
      </c>
      <c r="C37" s="116" t="s">
        <v>165</v>
      </c>
      <c r="D37" s="116" t="s">
        <v>156</v>
      </c>
      <c r="E37" s="116" t="s">
        <v>198</v>
      </c>
      <c r="F37" s="116" t="s">
        <v>199</v>
      </c>
    </row>
    <row r="38" spans="1:6" x14ac:dyDescent="0.25">
      <c r="A38" s="113" t="s">
        <v>231</v>
      </c>
      <c r="B38" s="116" t="s">
        <v>232</v>
      </c>
      <c r="C38" s="117" t="s">
        <v>148</v>
      </c>
      <c r="D38" s="117" t="s">
        <v>151</v>
      </c>
      <c r="E38" s="117" t="s">
        <v>152</v>
      </c>
      <c r="F38" s="117" t="s">
        <v>145</v>
      </c>
    </row>
    <row r="39" spans="1:6" x14ac:dyDescent="0.25">
      <c r="A39" s="113" t="s">
        <v>233</v>
      </c>
      <c r="B39" s="116" t="s">
        <v>234</v>
      </c>
      <c r="C39" s="116" t="s">
        <v>142</v>
      </c>
      <c r="D39" s="116" t="s">
        <v>156</v>
      </c>
      <c r="E39" s="116" t="s">
        <v>198</v>
      </c>
      <c r="F39" s="116" t="s">
        <v>199</v>
      </c>
    </row>
    <row r="40" spans="1:6" x14ac:dyDescent="0.25">
      <c r="A40" s="113" t="s">
        <v>235</v>
      </c>
      <c r="B40" s="116" t="s">
        <v>236</v>
      </c>
      <c r="C40" s="117" t="s">
        <v>148</v>
      </c>
      <c r="D40" s="117" t="s">
        <v>166</v>
      </c>
      <c r="E40" s="117" t="s">
        <v>144</v>
      </c>
      <c r="F40" s="117" t="s">
        <v>145</v>
      </c>
    </row>
    <row r="41" spans="1:6" x14ac:dyDescent="0.25">
      <c r="A41" s="113" t="s">
        <v>237</v>
      </c>
      <c r="B41" s="116" t="s">
        <v>238</v>
      </c>
      <c r="C41" s="116" t="s">
        <v>165</v>
      </c>
      <c r="D41" s="116" t="s">
        <v>224</v>
      </c>
      <c r="E41" s="116" t="s">
        <v>198</v>
      </c>
      <c r="F41" s="116" t="s">
        <v>199</v>
      </c>
    </row>
    <row r="42" spans="1:6" x14ac:dyDescent="0.25">
      <c r="A42" s="113" t="s">
        <v>239</v>
      </c>
      <c r="B42" s="117" t="s">
        <v>240</v>
      </c>
      <c r="C42" s="117" t="s">
        <v>148</v>
      </c>
      <c r="D42" s="117" t="s">
        <v>143</v>
      </c>
      <c r="E42" s="117" t="s">
        <v>144</v>
      </c>
      <c r="F42" s="117" t="s">
        <v>145</v>
      </c>
    </row>
    <row r="43" spans="1:6" x14ac:dyDescent="0.25">
      <c r="A43" s="113" t="s">
        <v>241</v>
      </c>
      <c r="B43" s="116" t="s">
        <v>242</v>
      </c>
      <c r="C43" s="116" t="s">
        <v>142</v>
      </c>
      <c r="D43" s="116" t="s">
        <v>151</v>
      </c>
      <c r="E43" s="116" t="s">
        <v>198</v>
      </c>
      <c r="F43" s="116" t="s">
        <v>199</v>
      </c>
    </row>
    <row r="44" spans="1:6" x14ac:dyDescent="0.25">
      <c r="A44" s="113" t="s">
        <v>243</v>
      </c>
      <c r="B44" s="117" t="s">
        <v>244</v>
      </c>
      <c r="C44" s="117" t="s">
        <v>165</v>
      </c>
      <c r="D44" s="117" t="s">
        <v>179</v>
      </c>
      <c r="E44" s="117" t="s">
        <v>157</v>
      </c>
      <c r="F44" s="117" t="s">
        <v>157</v>
      </c>
    </row>
    <row r="45" spans="1:6" ht="14.5" x14ac:dyDescent="0.25">
      <c r="A45" s="114" t="s">
        <v>245</v>
      </c>
      <c r="B45" s="116" t="s">
        <v>246</v>
      </c>
      <c r="C45" s="116" t="s">
        <v>148</v>
      </c>
      <c r="D45" s="116" t="s">
        <v>143</v>
      </c>
      <c r="E45" s="116" t="s">
        <v>144</v>
      </c>
      <c r="F45" s="116" t="s">
        <v>145</v>
      </c>
    </row>
    <row r="46" spans="1:6" x14ac:dyDescent="0.25">
      <c r="A46" s="113" t="s">
        <v>247</v>
      </c>
      <c r="B46" s="116" t="s">
        <v>248</v>
      </c>
      <c r="C46" s="117" t="s">
        <v>165</v>
      </c>
      <c r="D46" s="117" t="s">
        <v>160</v>
      </c>
      <c r="E46" s="117" t="s">
        <v>157</v>
      </c>
      <c r="F46" s="117" t="s">
        <v>157</v>
      </c>
    </row>
    <row r="47" spans="1:6" x14ac:dyDescent="0.25">
      <c r="A47" s="113" t="s">
        <v>249</v>
      </c>
      <c r="B47" s="116" t="s">
        <v>250</v>
      </c>
      <c r="C47" s="116" t="s">
        <v>142</v>
      </c>
      <c r="D47" s="116" t="s">
        <v>224</v>
      </c>
      <c r="E47" s="116" t="s">
        <v>144</v>
      </c>
      <c r="F47" s="116" t="s">
        <v>145</v>
      </c>
    </row>
    <row r="48" spans="1:6" x14ac:dyDescent="0.25">
      <c r="A48" s="113" t="s">
        <v>251</v>
      </c>
      <c r="B48" s="117" t="s">
        <v>252</v>
      </c>
      <c r="C48" s="117" t="s">
        <v>165</v>
      </c>
      <c r="D48" s="117" t="s">
        <v>156</v>
      </c>
      <c r="E48" s="117" t="s">
        <v>157</v>
      </c>
      <c r="F48" s="117" t="s">
        <v>157</v>
      </c>
    </row>
    <row r="49" spans="1:6" x14ac:dyDescent="0.25">
      <c r="A49" s="113" t="s">
        <v>253</v>
      </c>
      <c r="B49" s="116" t="s">
        <v>254</v>
      </c>
      <c r="C49" s="116" t="s">
        <v>148</v>
      </c>
      <c r="D49" s="116" t="s">
        <v>143</v>
      </c>
      <c r="E49" s="116" t="s">
        <v>144</v>
      </c>
      <c r="F49" s="116" t="s">
        <v>145</v>
      </c>
    </row>
    <row r="50" spans="1:6" x14ac:dyDescent="0.25">
      <c r="A50" s="113" t="s">
        <v>255</v>
      </c>
      <c r="B50" s="117" t="s">
        <v>256</v>
      </c>
      <c r="C50" s="117" t="s">
        <v>148</v>
      </c>
      <c r="D50" s="117" t="s">
        <v>143</v>
      </c>
      <c r="E50" s="117" t="s">
        <v>144</v>
      </c>
      <c r="F50" s="117" t="s">
        <v>145</v>
      </c>
    </row>
    <row r="51" spans="1:6" x14ac:dyDescent="0.25">
      <c r="A51" s="113" t="s">
        <v>257</v>
      </c>
      <c r="B51" s="116" t="s">
        <v>258</v>
      </c>
      <c r="C51" s="116" t="s">
        <v>155</v>
      </c>
      <c r="D51" s="116" t="s">
        <v>169</v>
      </c>
      <c r="E51" s="116" t="s">
        <v>170</v>
      </c>
      <c r="F51" s="116" t="s">
        <v>145</v>
      </c>
    </row>
    <row r="52" spans="1:6" x14ac:dyDescent="0.25">
      <c r="A52" s="113" t="s">
        <v>259</v>
      </c>
      <c r="B52" s="116" t="s">
        <v>260</v>
      </c>
      <c r="C52" s="117" t="s">
        <v>155</v>
      </c>
      <c r="D52" s="117" t="s">
        <v>143</v>
      </c>
      <c r="E52" s="117" t="s">
        <v>144</v>
      </c>
      <c r="F52" s="117" t="s">
        <v>145</v>
      </c>
    </row>
    <row r="53" spans="1:6" x14ac:dyDescent="0.25">
      <c r="A53" s="113" t="s">
        <v>261</v>
      </c>
      <c r="B53" s="116" t="s">
        <v>262</v>
      </c>
      <c r="C53" s="116" t="s">
        <v>165</v>
      </c>
      <c r="D53" s="116" t="s">
        <v>179</v>
      </c>
      <c r="E53" s="116" t="s">
        <v>157</v>
      </c>
      <c r="F53" s="116" t="s">
        <v>157</v>
      </c>
    </row>
    <row r="54" spans="1:6" x14ac:dyDescent="0.25">
      <c r="A54" s="113" t="s">
        <v>263</v>
      </c>
      <c r="B54" s="117" t="s">
        <v>264</v>
      </c>
      <c r="C54" s="117" t="s">
        <v>148</v>
      </c>
      <c r="D54" s="117" t="s">
        <v>143</v>
      </c>
      <c r="E54" s="117" t="s">
        <v>144</v>
      </c>
      <c r="F54" s="117" t="s">
        <v>145</v>
      </c>
    </row>
    <row r="55" spans="1:6" x14ac:dyDescent="0.25">
      <c r="A55" s="113" t="s">
        <v>265</v>
      </c>
      <c r="B55" s="116" t="s">
        <v>266</v>
      </c>
      <c r="C55" s="116" t="s">
        <v>155</v>
      </c>
      <c r="D55" s="116" t="s">
        <v>143</v>
      </c>
      <c r="E55" s="116" t="s">
        <v>144</v>
      </c>
      <c r="F55" s="116" t="s">
        <v>145</v>
      </c>
    </row>
    <row r="56" spans="1:6" x14ac:dyDescent="0.25">
      <c r="A56" s="113" t="s">
        <v>267</v>
      </c>
      <c r="B56" s="116" t="s">
        <v>268</v>
      </c>
      <c r="C56" s="117" t="s">
        <v>155</v>
      </c>
      <c r="D56" s="117" t="s">
        <v>224</v>
      </c>
      <c r="E56" s="117" t="s">
        <v>170</v>
      </c>
      <c r="F56" s="117" t="s">
        <v>145</v>
      </c>
    </row>
    <row r="57" spans="1:6" x14ac:dyDescent="0.25">
      <c r="A57" s="113" t="s">
        <v>269</v>
      </c>
      <c r="B57" s="116" t="s">
        <v>270</v>
      </c>
      <c r="C57" s="116" t="s">
        <v>142</v>
      </c>
      <c r="D57" s="116" t="s">
        <v>143</v>
      </c>
      <c r="E57" s="116" t="s">
        <v>144</v>
      </c>
      <c r="F57" s="116" t="s">
        <v>145</v>
      </c>
    </row>
    <row r="58" spans="1:6" x14ac:dyDescent="0.25">
      <c r="A58" s="113" t="s">
        <v>271</v>
      </c>
      <c r="B58" s="117" t="s">
        <v>272</v>
      </c>
      <c r="C58" s="117" t="s">
        <v>155</v>
      </c>
      <c r="D58" s="117" t="s">
        <v>166</v>
      </c>
      <c r="E58" s="117" t="s">
        <v>198</v>
      </c>
      <c r="F58" s="117" t="s">
        <v>199</v>
      </c>
    </row>
    <row r="59" spans="1:6" x14ac:dyDescent="0.25">
      <c r="A59" s="113" t="s">
        <v>273</v>
      </c>
      <c r="B59" s="116" t="s">
        <v>274</v>
      </c>
      <c r="C59" s="116" t="s">
        <v>165</v>
      </c>
      <c r="D59" s="116" t="s">
        <v>160</v>
      </c>
      <c r="E59" s="116" t="s">
        <v>170</v>
      </c>
      <c r="F59" s="116" t="s">
        <v>145</v>
      </c>
    </row>
    <row r="60" spans="1:6" x14ac:dyDescent="0.25">
      <c r="A60" s="113" t="s">
        <v>275</v>
      </c>
      <c r="B60" s="116" t="s">
        <v>276</v>
      </c>
      <c r="C60" s="117" t="s">
        <v>142</v>
      </c>
      <c r="D60" s="117" t="s">
        <v>143</v>
      </c>
      <c r="E60" s="117" t="s">
        <v>144</v>
      </c>
      <c r="F60" s="117" t="s">
        <v>145</v>
      </c>
    </row>
    <row r="61" spans="1:6" x14ac:dyDescent="0.25">
      <c r="A61" s="113" t="s">
        <v>277</v>
      </c>
      <c r="B61" s="116" t="s">
        <v>278</v>
      </c>
      <c r="C61" s="116" t="s">
        <v>142</v>
      </c>
      <c r="D61" s="116" t="s">
        <v>143</v>
      </c>
      <c r="E61" s="116" t="s">
        <v>144</v>
      </c>
      <c r="F61" s="116" t="s">
        <v>145</v>
      </c>
    </row>
    <row r="62" spans="1:6" x14ac:dyDescent="0.25">
      <c r="A62" s="113" t="s">
        <v>279</v>
      </c>
      <c r="B62" s="117" t="s">
        <v>280</v>
      </c>
      <c r="C62" s="117" t="s">
        <v>155</v>
      </c>
      <c r="D62" s="117" t="s">
        <v>179</v>
      </c>
      <c r="E62" s="117" t="s">
        <v>215</v>
      </c>
      <c r="F62" s="117" t="s">
        <v>199</v>
      </c>
    </row>
    <row r="63" spans="1:6" x14ac:dyDescent="0.25">
      <c r="A63" s="113" t="s">
        <v>281</v>
      </c>
      <c r="B63" s="116" t="s">
        <v>282</v>
      </c>
      <c r="C63" s="116" t="s">
        <v>155</v>
      </c>
      <c r="D63" s="116" t="s">
        <v>156</v>
      </c>
      <c r="E63" s="116" t="s">
        <v>215</v>
      </c>
      <c r="F63" s="116" t="s">
        <v>199</v>
      </c>
    </row>
    <row r="64" spans="1:6" x14ac:dyDescent="0.25">
      <c r="A64" s="113" t="s">
        <v>283</v>
      </c>
      <c r="B64" s="117" t="s">
        <v>284</v>
      </c>
      <c r="C64" s="117" t="s">
        <v>142</v>
      </c>
      <c r="D64" s="117" t="s">
        <v>143</v>
      </c>
      <c r="E64" s="117" t="s">
        <v>144</v>
      </c>
      <c r="F64" s="117" t="s">
        <v>145</v>
      </c>
    </row>
    <row r="65" spans="1:6" x14ac:dyDescent="0.25">
      <c r="A65" s="113" t="s">
        <v>285</v>
      </c>
      <c r="B65" s="116" t="s">
        <v>286</v>
      </c>
      <c r="C65" s="116" t="s">
        <v>155</v>
      </c>
      <c r="D65" s="116" t="s">
        <v>143</v>
      </c>
      <c r="E65" s="116" t="s">
        <v>144</v>
      </c>
      <c r="F65" s="116" t="s">
        <v>145</v>
      </c>
    </row>
    <row r="66" spans="1:6" x14ac:dyDescent="0.25">
      <c r="A66" s="113" t="s">
        <v>287</v>
      </c>
      <c r="B66" s="117" t="s">
        <v>288</v>
      </c>
      <c r="C66" s="117" t="s">
        <v>165</v>
      </c>
      <c r="D66" s="117" t="s">
        <v>179</v>
      </c>
      <c r="E66" s="117" t="s">
        <v>157</v>
      </c>
      <c r="F66" s="117" t="s">
        <v>157</v>
      </c>
    </row>
    <row r="67" spans="1:6" x14ac:dyDescent="0.25">
      <c r="A67" s="113" t="s">
        <v>289</v>
      </c>
      <c r="B67" s="116" t="s">
        <v>290</v>
      </c>
      <c r="C67" s="116" t="s">
        <v>148</v>
      </c>
      <c r="D67" s="116" t="s">
        <v>151</v>
      </c>
      <c r="E67" s="116" t="s">
        <v>170</v>
      </c>
      <c r="F67" s="116" t="s">
        <v>145</v>
      </c>
    </row>
    <row r="68" spans="1:6" x14ac:dyDescent="0.25">
      <c r="A68" s="113" t="s">
        <v>291</v>
      </c>
      <c r="B68" s="116" t="s">
        <v>292</v>
      </c>
      <c r="C68" s="117" t="s">
        <v>155</v>
      </c>
      <c r="D68" s="117" t="s">
        <v>143</v>
      </c>
      <c r="E68" s="117" t="s">
        <v>144</v>
      </c>
      <c r="F68" s="117" t="s">
        <v>145</v>
      </c>
    </row>
    <row r="69" spans="1:6" x14ac:dyDescent="0.25">
      <c r="A69" s="113" t="s">
        <v>293</v>
      </c>
      <c r="B69" s="116" t="s">
        <v>294</v>
      </c>
      <c r="C69" s="116" t="s">
        <v>165</v>
      </c>
      <c r="D69" s="116" t="s">
        <v>151</v>
      </c>
      <c r="E69" s="116" t="s">
        <v>144</v>
      </c>
      <c r="F69" s="116" t="s">
        <v>145</v>
      </c>
    </row>
    <row r="70" spans="1:6" x14ac:dyDescent="0.25">
      <c r="A70" s="113" t="s">
        <v>295</v>
      </c>
      <c r="B70" s="116" t="s">
        <v>296</v>
      </c>
      <c r="C70" s="117" t="s">
        <v>142</v>
      </c>
      <c r="D70" s="117" t="s">
        <v>169</v>
      </c>
      <c r="E70" s="117" t="s">
        <v>144</v>
      </c>
      <c r="F70" s="117" t="s">
        <v>145</v>
      </c>
    </row>
    <row r="71" spans="1:6" x14ac:dyDescent="0.25">
      <c r="A71" s="113" t="s">
        <v>297</v>
      </c>
      <c r="B71" s="116" t="s">
        <v>298</v>
      </c>
      <c r="C71" s="116" t="s">
        <v>148</v>
      </c>
      <c r="D71" s="116" t="s">
        <v>143</v>
      </c>
      <c r="E71" s="116" t="s">
        <v>144</v>
      </c>
      <c r="F71" s="116" t="s">
        <v>145</v>
      </c>
    </row>
    <row r="72" spans="1:6" x14ac:dyDescent="0.25">
      <c r="A72" s="113" t="s">
        <v>299</v>
      </c>
      <c r="B72" s="117" t="s">
        <v>300</v>
      </c>
      <c r="C72" s="117" t="s">
        <v>165</v>
      </c>
      <c r="D72" s="117" t="s">
        <v>169</v>
      </c>
      <c r="E72" s="117" t="s">
        <v>170</v>
      </c>
      <c r="F72" s="117" t="s">
        <v>145</v>
      </c>
    </row>
    <row r="73" spans="1:6" x14ac:dyDescent="0.25">
      <c r="A73" s="113" t="s">
        <v>301</v>
      </c>
      <c r="B73" s="116" t="s">
        <v>302</v>
      </c>
      <c r="C73" s="116" t="s">
        <v>165</v>
      </c>
      <c r="D73" s="116" t="s">
        <v>151</v>
      </c>
      <c r="E73" s="116" t="s">
        <v>144</v>
      </c>
      <c r="F73" s="116" t="s">
        <v>145</v>
      </c>
    </row>
    <row r="74" spans="1:6" x14ac:dyDescent="0.25">
      <c r="A74" s="113" t="s">
        <v>303</v>
      </c>
      <c r="B74" s="116" t="s">
        <v>304</v>
      </c>
      <c r="C74" s="117" t="s">
        <v>165</v>
      </c>
      <c r="D74" s="117" t="s">
        <v>212</v>
      </c>
      <c r="E74" s="117" t="s">
        <v>170</v>
      </c>
      <c r="F74" s="117" t="s">
        <v>145</v>
      </c>
    </row>
    <row r="75" spans="1:6" x14ac:dyDescent="0.25">
      <c r="A75" s="113" t="s">
        <v>305</v>
      </c>
      <c r="B75" s="116" t="s">
        <v>306</v>
      </c>
      <c r="C75" s="116" t="s">
        <v>165</v>
      </c>
      <c r="D75" s="116" t="s">
        <v>212</v>
      </c>
      <c r="E75" s="116" t="s">
        <v>157</v>
      </c>
      <c r="F75" s="116" t="s">
        <v>157</v>
      </c>
    </row>
    <row r="76" spans="1:6" x14ac:dyDescent="0.25">
      <c r="A76" s="113" t="s">
        <v>307</v>
      </c>
      <c r="B76" s="116" t="s">
        <v>308</v>
      </c>
      <c r="C76" s="117" t="s">
        <v>148</v>
      </c>
      <c r="D76" s="117" t="s">
        <v>143</v>
      </c>
      <c r="E76" s="117" t="s">
        <v>144</v>
      </c>
      <c r="F76" s="117" t="s">
        <v>145</v>
      </c>
    </row>
    <row r="77" spans="1:6" x14ac:dyDescent="0.25">
      <c r="A77" s="113" t="s">
        <v>309</v>
      </c>
      <c r="B77" s="116" t="s">
        <v>310</v>
      </c>
      <c r="C77" s="116" t="s">
        <v>165</v>
      </c>
      <c r="D77" s="116" t="s">
        <v>151</v>
      </c>
      <c r="E77" s="116" t="s">
        <v>198</v>
      </c>
      <c r="F77" s="116" t="s">
        <v>199</v>
      </c>
    </row>
    <row r="78" spans="1:6" x14ac:dyDescent="0.25">
      <c r="A78" s="113" t="s">
        <v>311</v>
      </c>
      <c r="B78" s="117" t="s">
        <v>312</v>
      </c>
      <c r="C78" s="117" t="s">
        <v>165</v>
      </c>
      <c r="D78" s="117" t="s">
        <v>169</v>
      </c>
      <c r="E78" s="117" t="s">
        <v>144</v>
      </c>
      <c r="F78" s="117" t="s">
        <v>145</v>
      </c>
    </row>
    <row r="79" spans="1:6" x14ac:dyDescent="0.25">
      <c r="A79" s="113" t="s">
        <v>313</v>
      </c>
      <c r="B79" s="116" t="s">
        <v>314</v>
      </c>
      <c r="C79" s="116" t="s">
        <v>142</v>
      </c>
      <c r="D79" s="116" t="s">
        <v>160</v>
      </c>
      <c r="E79" s="116" t="s">
        <v>170</v>
      </c>
      <c r="F79" s="116" t="s">
        <v>145</v>
      </c>
    </row>
    <row r="80" spans="1:6" x14ac:dyDescent="0.25">
      <c r="A80" s="113" t="s">
        <v>315</v>
      </c>
      <c r="B80" s="116" t="s">
        <v>316</v>
      </c>
      <c r="C80" s="117" t="s">
        <v>165</v>
      </c>
      <c r="D80" s="117" t="s">
        <v>169</v>
      </c>
      <c r="E80" s="117" t="s">
        <v>144</v>
      </c>
      <c r="F80" s="117" t="s">
        <v>145</v>
      </c>
    </row>
    <row r="81" spans="1:6" x14ac:dyDescent="0.25">
      <c r="A81" s="113" t="s">
        <v>317</v>
      </c>
      <c r="B81" s="116" t="s">
        <v>318</v>
      </c>
      <c r="C81" s="116" t="s">
        <v>155</v>
      </c>
      <c r="D81" s="116" t="s">
        <v>143</v>
      </c>
      <c r="E81" s="116" t="s">
        <v>144</v>
      </c>
      <c r="F81" s="116" t="s">
        <v>145</v>
      </c>
    </row>
    <row r="82" spans="1:6" x14ac:dyDescent="0.25">
      <c r="A82" s="113" t="s">
        <v>319</v>
      </c>
      <c r="B82" s="116" t="s">
        <v>320</v>
      </c>
      <c r="C82" s="117" t="s">
        <v>142</v>
      </c>
      <c r="D82" s="117" t="s">
        <v>224</v>
      </c>
      <c r="E82" s="117" t="s">
        <v>170</v>
      </c>
      <c r="F82" s="117" t="s">
        <v>145</v>
      </c>
    </row>
    <row r="83" spans="1:6" x14ac:dyDescent="0.25">
      <c r="A83" s="113" t="s">
        <v>321</v>
      </c>
      <c r="B83" s="116" t="s">
        <v>322</v>
      </c>
      <c r="C83" s="116" t="s">
        <v>142</v>
      </c>
      <c r="D83" s="116" t="s">
        <v>179</v>
      </c>
      <c r="E83" s="116" t="s">
        <v>170</v>
      </c>
      <c r="F83" s="116" t="s">
        <v>145</v>
      </c>
    </row>
    <row r="84" spans="1:6" x14ac:dyDescent="0.25">
      <c r="A84" s="113" t="s">
        <v>323</v>
      </c>
      <c r="B84" s="116" t="s">
        <v>324</v>
      </c>
      <c r="C84" s="117" t="s">
        <v>148</v>
      </c>
      <c r="D84" s="117" t="s">
        <v>224</v>
      </c>
      <c r="E84" s="117" t="s">
        <v>144</v>
      </c>
      <c r="F84" s="117" t="s">
        <v>145</v>
      </c>
    </row>
    <row r="85" spans="1:6" x14ac:dyDescent="0.25">
      <c r="A85" s="113" t="s">
        <v>325</v>
      </c>
      <c r="B85" s="116" t="s">
        <v>326</v>
      </c>
      <c r="C85" s="116" t="s">
        <v>165</v>
      </c>
      <c r="D85" s="116" t="s">
        <v>143</v>
      </c>
      <c r="E85" s="116" t="s">
        <v>144</v>
      </c>
      <c r="F85" s="116" t="s">
        <v>145</v>
      </c>
    </row>
    <row r="86" spans="1:6" x14ac:dyDescent="0.25">
      <c r="A86" s="113" t="s">
        <v>327</v>
      </c>
      <c r="B86" s="116" t="s">
        <v>328</v>
      </c>
      <c r="C86" s="117" t="s">
        <v>165</v>
      </c>
      <c r="D86" s="117" t="s">
        <v>160</v>
      </c>
      <c r="E86" s="117" t="s">
        <v>198</v>
      </c>
      <c r="F86" s="117" t="s">
        <v>199</v>
      </c>
    </row>
    <row r="87" spans="1:6" x14ac:dyDescent="0.25">
      <c r="A87" s="113" t="s">
        <v>329</v>
      </c>
      <c r="B87" s="116" t="s">
        <v>330</v>
      </c>
      <c r="C87" s="116" t="s">
        <v>142</v>
      </c>
      <c r="D87" s="116" t="s">
        <v>151</v>
      </c>
      <c r="E87" s="116" t="s">
        <v>170</v>
      </c>
      <c r="F87" s="116" t="s">
        <v>145</v>
      </c>
    </row>
    <row r="88" spans="1:6" x14ac:dyDescent="0.25">
      <c r="A88" s="113" t="s">
        <v>331</v>
      </c>
      <c r="B88" s="116" t="s">
        <v>332</v>
      </c>
      <c r="C88" s="117" t="s">
        <v>155</v>
      </c>
      <c r="D88" s="117" t="s">
        <v>151</v>
      </c>
      <c r="E88" s="117" t="s">
        <v>157</v>
      </c>
      <c r="F88" s="117" t="s">
        <v>157</v>
      </c>
    </row>
    <row r="89" spans="1:6" x14ac:dyDescent="0.25">
      <c r="A89" s="113" t="s">
        <v>333</v>
      </c>
      <c r="B89" s="116" t="s">
        <v>334</v>
      </c>
      <c r="C89" s="116" t="s">
        <v>148</v>
      </c>
      <c r="D89" s="116" t="s">
        <v>212</v>
      </c>
      <c r="E89" s="116" t="s">
        <v>157</v>
      </c>
      <c r="F89" s="116" t="s">
        <v>157</v>
      </c>
    </row>
    <row r="90" spans="1:6" x14ac:dyDescent="0.25">
      <c r="A90" s="113" t="s">
        <v>335</v>
      </c>
      <c r="B90" s="117" t="s">
        <v>336</v>
      </c>
      <c r="C90" s="117" t="s">
        <v>155</v>
      </c>
      <c r="D90" s="117" t="s">
        <v>156</v>
      </c>
      <c r="E90" s="117" t="s">
        <v>157</v>
      </c>
      <c r="F90" s="117" t="s">
        <v>157</v>
      </c>
    </row>
    <row r="91" spans="1:6" x14ac:dyDescent="0.25">
      <c r="A91" s="113" t="s">
        <v>337</v>
      </c>
      <c r="B91" s="116" t="s">
        <v>338</v>
      </c>
      <c r="C91" s="116" t="s">
        <v>142</v>
      </c>
      <c r="D91" s="116" t="s">
        <v>224</v>
      </c>
      <c r="E91" s="116" t="s">
        <v>144</v>
      </c>
      <c r="F91" s="116" t="s">
        <v>145</v>
      </c>
    </row>
    <row r="92" spans="1:6" x14ac:dyDescent="0.25">
      <c r="A92" s="113" t="s">
        <v>339</v>
      </c>
      <c r="B92" s="116" t="s">
        <v>340</v>
      </c>
      <c r="C92" s="117" t="s">
        <v>165</v>
      </c>
      <c r="D92" s="117" t="s">
        <v>151</v>
      </c>
      <c r="E92" s="117" t="s">
        <v>198</v>
      </c>
      <c r="F92" s="117" t="s">
        <v>199</v>
      </c>
    </row>
    <row r="93" spans="1:6" x14ac:dyDescent="0.25">
      <c r="A93" s="113" t="s">
        <v>341</v>
      </c>
      <c r="B93" s="116" t="s">
        <v>342</v>
      </c>
      <c r="C93" s="116" t="s">
        <v>148</v>
      </c>
      <c r="D93" s="116" t="s">
        <v>224</v>
      </c>
      <c r="E93" s="116" t="s">
        <v>198</v>
      </c>
      <c r="F93" s="116" t="s">
        <v>199</v>
      </c>
    </row>
    <row r="94" spans="1:6" x14ac:dyDescent="0.25">
      <c r="A94" s="113" t="s">
        <v>343</v>
      </c>
      <c r="B94" s="117" t="s">
        <v>344</v>
      </c>
      <c r="C94" s="117" t="s">
        <v>165</v>
      </c>
      <c r="D94" s="117" t="s">
        <v>212</v>
      </c>
      <c r="E94" s="117" t="s">
        <v>157</v>
      </c>
      <c r="F94" s="117" t="s">
        <v>157</v>
      </c>
    </row>
    <row r="95" spans="1:6" x14ac:dyDescent="0.25">
      <c r="A95" s="113" t="s">
        <v>345</v>
      </c>
      <c r="B95" s="116" t="s">
        <v>346</v>
      </c>
      <c r="C95" s="116" t="s">
        <v>148</v>
      </c>
      <c r="D95" s="116" t="s">
        <v>169</v>
      </c>
      <c r="E95" s="116" t="s">
        <v>144</v>
      </c>
      <c r="F95" s="116" t="s">
        <v>145</v>
      </c>
    </row>
    <row r="96" spans="1:6" x14ac:dyDescent="0.25">
      <c r="A96" s="113" t="s">
        <v>347</v>
      </c>
      <c r="B96" s="116" t="s">
        <v>348</v>
      </c>
      <c r="C96" s="117" t="s">
        <v>165</v>
      </c>
      <c r="D96" s="117" t="s">
        <v>179</v>
      </c>
      <c r="E96" s="117" t="s">
        <v>198</v>
      </c>
      <c r="F96" s="117" t="s">
        <v>199</v>
      </c>
    </row>
    <row r="97" spans="1:6" x14ac:dyDescent="0.25">
      <c r="A97" s="113" t="s">
        <v>349</v>
      </c>
      <c r="B97" s="116" t="s">
        <v>350</v>
      </c>
      <c r="C97" s="116" t="s">
        <v>142</v>
      </c>
      <c r="D97" s="116" t="s">
        <v>160</v>
      </c>
      <c r="E97" s="116" t="s">
        <v>170</v>
      </c>
      <c r="F97" s="116" t="s">
        <v>145</v>
      </c>
    </row>
    <row r="98" spans="1:6" x14ac:dyDescent="0.25">
      <c r="A98" s="113" t="s">
        <v>351</v>
      </c>
      <c r="B98" s="116" t="s">
        <v>352</v>
      </c>
      <c r="C98" s="117" t="s">
        <v>142</v>
      </c>
      <c r="D98" s="117" t="s">
        <v>156</v>
      </c>
      <c r="E98" s="117" t="s">
        <v>170</v>
      </c>
      <c r="F98" s="117" t="s">
        <v>145</v>
      </c>
    </row>
    <row r="99" spans="1:6" x14ac:dyDescent="0.25">
      <c r="A99" s="113" t="s">
        <v>353</v>
      </c>
      <c r="B99" s="116" t="s">
        <v>354</v>
      </c>
      <c r="C99" s="116" t="s">
        <v>142</v>
      </c>
      <c r="D99" s="116" t="s">
        <v>179</v>
      </c>
      <c r="E99" s="116" t="s">
        <v>170</v>
      </c>
      <c r="F99" s="116" t="s">
        <v>145</v>
      </c>
    </row>
    <row r="100" spans="1:6" x14ac:dyDescent="0.25">
      <c r="A100" s="113" t="s">
        <v>24</v>
      </c>
      <c r="B100" s="116" t="s">
        <v>355</v>
      </c>
      <c r="C100" s="117" t="s">
        <v>155</v>
      </c>
      <c r="D100" s="117" t="s">
        <v>179</v>
      </c>
      <c r="E100" s="117" t="s">
        <v>170</v>
      </c>
      <c r="F100" s="117" t="s">
        <v>145</v>
      </c>
    </row>
    <row r="101" spans="1:6" x14ac:dyDescent="0.25">
      <c r="A101" s="113" t="s">
        <v>356</v>
      </c>
      <c r="B101" s="116" t="s">
        <v>357</v>
      </c>
      <c r="C101" s="116" t="s">
        <v>142</v>
      </c>
      <c r="D101" s="116" t="s">
        <v>143</v>
      </c>
      <c r="E101" s="116" t="s">
        <v>144</v>
      </c>
      <c r="F101" s="116" t="s">
        <v>145</v>
      </c>
    </row>
    <row r="102" spans="1:6" x14ac:dyDescent="0.25">
      <c r="A102" s="113" t="s">
        <v>358</v>
      </c>
      <c r="B102" s="117" t="s">
        <v>359</v>
      </c>
      <c r="C102" s="117" t="s">
        <v>155</v>
      </c>
      <c r="D102" s="117" t="s">
        <v>224</v>
      </c>
      <c r="E102" s="117" t="s">
        <v>157</v>
      </c>
      <c r="F102" s="117" t="s">
        <v>157</v>
      </c>
    </row>
    <row r="103" spans="1:6" x14ac:dyDescent="0.25">
      <c r="A103" s="113" t="s">
        <v>360</v>
      </c>
      <c r="B103" s="116" t="s">
        <v>361</v>
      </c>
      <c r="C103" s="116" t="s">
        <v>155</v>
      </c>
      <c r="D103" s="116" t="s">
        <v>143</v>
      </c>
      <c r="E103" s="116" t="s">
        <v>144</v>
      </c>
      <c r="F103" s="116" t="s">
        <v>145</v>
      </c>
    </row>
    <row r="104" spans="1:6" x14ac:dyDescent="0.25">
      <c r="A104" s="113" t="s">
        <v>362</v>
      </c>
      <c r="B104" s="116" t="s">
        <v>363</v>
      </c>
      <c r="C104" s="117" t="s">
        <v>148</v>
      </c>
      <c r="D104" s="117" t="s">
        <v>169</v>
      </c>
      <c r="E104" s="117" t="s">
        <v>144</v>
      </c>
      <c r="F104" s="117" t="s">
        <v>145</v>
      </c>
    </row>
    <row r="105" spans="1:6" x14ac:dyDescent="0.25">
      <c r="A105" s="113" t="s">
        <v>364</v>
      </c>
      <c r="B105" s="116" t="s">
        <v>365</v>
      </c>
      <c r="C105" s="116" t="s">
        <v>148</v>
      </c>
      <c r="D105" s="116" t="s">
        <v>151</v>
      </c>
      <c r="E105" s="116" t="s">
        <v>152</v>
      </c>
      <c r="F105" s="116" t="s">
        <v>145</v>
      </c>
    </row>
    <row r="106" spans="1:6" x14ac:dyDescent="0.25">
      <c r="A106" s="113" t="s">
        <v>366</v>
      </c>
      <c r="B106" s="116" t="s">
        <v>367</v>
      </c>
      <c r="C106" s="117" t="s">
        <v>155</v>
      </c>
      <c r="D106" s="117" t="s">
        <v>212</v>
      </c>
      <c r="E106" s="117" t="s">
        <v>215</v>
      </c>
      <c r="F106" s="117" t="s">
        <v>199</v>
      </c>
    </row>
    <row r="107" spans="1:6" x14ac:dyDescent="0.25">
      <c r="A107" s="113" t="s">
        <v>368</v>
      </c>
      <c r="B107" s="116" t="s">
        <v>369</v>
      </c>
      <c r="C107" s="116" t="s">
        <v>148</v>
      </c>
      <c r="D107" s="116" t="s">
        <v>169</v>
      </c>
      <c r="E107" s="116" t="s">
        <v>144</v>
      </c>
      <c r="F107" s="116" t="s">
        <v>145</v>
      </c>
    </row>
    <row r="108" spans="1:6" x14ac:dyDescent="0.25">
      <c r="A108" s="113" t="s">
        <v>370</v>
      </c>
      <c r="B108" s="117" t="s">
        <v>371</v>
      </c>
      <c r="C108" s="117" t="s">
        <v>165</v>
      </c>
      <c r="D108" s="117" t="s">
        <v>166</v>
      </c>
      <c r="E108" s="117" t="s">
        <v>144</v>
      </c>
      <c r="F108" s="117" t="s">
        <v>145</v>
      </c>
    </row>
    <row r="109" spans="1:6" x14ac:dyDescent="0.25">
      <c r="A109" s="113" t="s">
        <v>372</v>
      </c>
      <c r="B109" s="116" t="s">
        <v>373</v>
      </c>
      <c r="C109" s="116" t="s">
        <v>148</v>
      </c>
      <c r="D109" s="116" t="s">
        <v>169</v>
      </c>
      <c r="E109" s="116" t="s">
        <v>144</v>
      </c>
      <c r="F109" s="116" t="s">
        <v>145</v>
      </c>
    </row>
    <row r="110" spans="1:6" x14ac:dyDescent="0.25">
      <c r="A110" s="113" t="s">
        <v>374</v>
      </c>
      <c r="B110" s="116" t="s">
        <v>375</v>
      </c>
      <c r="C110" s="117" t="s">
        <v>165</v>
      </c>
      <c r="D110" s="117" t="s">
        <v>151</v>
      </c>
      <c r="E110" s="117" t="s">
        <v>152</v>
      </c>
      <c r="F110" s="117" t="s">
        <v>145</v>
      </c>
    </row>
    <row r="111" spans="1:6" x14ac:dyDescent="0.25">
      <c r="A111" s="113" t="s">
        <v>376</v>
      </c>
      <c r="B111" s="116" t="s">
        <v>377</v>
      </c>
      <c r="C111" s="116" t="s">
        <v>142</v>
      </c>
      <c r="D111" s="116" t="s">
        <v>166</v>
      </c>
      <c r="E111" s="116" t="s">
        <v>198</v>
      </c>
      <c r="F111" s="116" t="s">
        <v>199</v>
      </c>
    </row>
    <row r="112" spans="1:6" x14ac:dyDescent="0.25">
      <c r="A112" s="113" t="s">
        <v>378</v>
      </c>
      <c r="B112" s="116" t="s">
        <v>379</v>
      </c>
      <c r="C112" s="117" t="s">
        <v>155</v>
      </c>
      <c r="D112" s="117" t="s">
        <v>179</v>
      </c>
      <c r="E112" s="117" t="s">
        <v>170</v>
      </c>
      <c r="F112" s="117" t="s">
        <v>145</v>
      </c>
    </row>
    <row r="113" spans="1:6" x14ac:dyDescent="0.25">
      <c r="A113" s="113" t="s">
        <v>380</v>
      </c>
      <c r="B113" s="116" t="s">
        <v>381</v>
      </c>
      <c r="C113" s="116" t="s">
        <v>155</v>
      </c>
      <c r="D113" s="116" t="s">
        <v>166</v>
      </c>
      <c r="E113" s="116" t="s">
        <v>144</v>
      </c>
      <c r="F113" s="116" t="s">
        <v>145</v>
      </c>
    </row>
    <row r="114" spans="1:6" x14ac:dyDescent="0.25">
      <c r="A114" s="113" t="s">
        <v>382</v>
      </c>
      <c r="B114" s="117" t="s">
        <v>383</v>
      </c>
      <c r="C114" s="117" t="s">
        <v>165</v>
      </c>
      <c r="D114" s="117" t="s">
        <v>156</v>
      </c>
      <c r="E114" s="117" t="s">
        <v>198</v>
      </c>
      <c r="F114" s="117" t="s">
        <v>199</v>
      </c>
    </row>
    <row r="115" spans="1:6" x14ac:dyDescent="0.25">
      <c r="A115" s="113" t="s">
        <v>384</v>
      </c>
      <c r="B115" s="116" t="s">
        <v>385</v>
      </c>
      <c r="C115" s="116" t="s">
        <v>155</v>
      </c>
      <c r="D115" s="116" t="s">
        <v>156</v>
      </c>
      <c r="E115" s="116" t="s">
        <v>170</v>
      </c>
      <c r="F115" s="116" t="s">
        <v>145</v>
      </c>
    </row>
    <row r="116" spans="1:6" x14ac:dyDescent="0.25">
      <c r="A116" s="113" t="s">
        <v>386</v>
      </c>
      <c r="B116" s="116" t="s">
        <v>387</v>
      </c>
      <c r="C116" s="117" t="s">
        <v>155</v>
      </c>
      <c r="D116" s="117" t="s">
        <v>224</v>
      </c>
      <c r="E116" s="117" t="s">
        <v>144</v>
      </c>
      <c r="F116" s="117" t="s">
        <v>145</v>
      </c>
    </row>
    <row r="117" spans="1:6" x14ac:dyDescent="0.25">
      <c r="A117" s="113" t="s">
        <v>388</v>
      </c>
      <c r="B117" s="116" t="s">
        <v>389</v>
      </c>
      <c r="C117" s="116" t="s">
        <v>142</v>
      </c>
      <c r="D117" s="116" t="s">
        <v>179</v>
      </c>
      <c r="E117" s="116" t="s">
        <v>170</v>
      </c>
      <c r="F117" s="116" t="s">
        <v>145</v>
      </c>
    </row>
    <row r="118" spans="1:6" x14ac:dyDescent="0.25">
      <c r="A118" s="113" t="s">
        <v>390</v>
      </c>
      <c r="B118" s="116" t="s">
        <v>391</v>
      </c>
      <c r="C118" s="117" t="s">
        <v>155</v>
      </c>
      <c r="D118" s="117" t="s">
        <v>160</v>
      </c>
      <c r="E118" s="117" t="s">
        <v>170</v>
      </c>
      <c r="F118" s="117" t="s">
        <v>145</v>
      </c>
    </row>
    <row r="119" spans="1:6" x14ac:dyDescent="0.25">
      <c r="A119" s="113" t="s">
        <v>392</v>
      </c>
      <c r="B119" s="116" t="s">
        <v>393</v>
      </c>
      <c r="C119" s="116" t="s">
        <v>148</v>
      </c>
      <c r="D119" s="116" t="s">
        <v>143</v>
      </c>
      <c r="E119" s="116" t="s">
        <v>144</v>
      </c>
      <c r="F119" s="116" t="s">
        <v>145</v>
      </c>
    </row>
    <row r="120" spans="1:6" x14ac:dyDescent="0.25">
      <c r="A120" s="113" t="s">
        <v>394</v>
      </c>
      <c r="B120" s="116" t="s">
        <v>395</v>
      </c>
      <c r="C120" s="117" t="s">
        <v>142</v>
      </c>
      <c r="D120" s="117" t="s">
        <v>169</v>
      </c>
      <c r="E120" s="117" t="s">
        <v>144</v>
      </c>
      <c r="F120" s="117" t="s">
        <v>145</v>
      </c>
    </row>
    <row r="121" spans="1:6" x14ac:dyDescent="0.25">
      <c r="A121" s="113" t="s">
        <v>396</v>
      </c>
      <c r="B121" s="116" t="s">
        <v>397</v>
      </c>
      <c r="C121" s="116" t="s">
        <v>165</v>
      </c>
      <c r="D121" s="116" t="s">
        <v>166</v>
      </c>
      <c r="E121" s="116" t="s">
        <v>157</v>
      </c>
      <c r="F121" s="116" t="s">
        <v>157</v>
      </c>
    </row>
    <row r="122" spans="1:6" x14ac:dyDescent="0.25">
      <c r="A122" s="113" t="s">
        <v>398</v>
      </c>
      <c r="B122" s="116" t="s">
        <v>399</v>
      </c>
      <c r="C122" s="117" t="s">
        <v>142</v>
      </c>
      <c r="D122" s="117" t="s">
        <v>169</v>
      </c>
      <c r="E122" s="117" t="s">
        <v>144</v>
      </c>
      <c r="F122" s="117" t="s">
        <v>145</v>
      </c>
    </row>
    <row r="123" spans="1:6" x14ac:dyDescent="0.25">
      <c r="A123" s="113" t="s">
        <v>400</v>
      </c>
      <c r="B123" s="116" t="s">
        <v>401</v>
      </c>
      <c r="C123" s="116" t="s">
        <v>142</v>
      </c>
      <c r="D123" s="116" t="s">
        <v>224</v>
      </c>
      <c r="E123" s="116" t="s">
        <v>170</v>
      </c>
      <c r="F123" s="116" t="s">
        <v>145</v>
      </c>
    </row>
    <row r="124" spans="1:6" x14ac:dyDescent="0.25">
      <c r="A124" s="113" t="s">
        <v>402</v>
      </c>
      <c r="B124" s="117" t="s">
        <v>403</v>
      </c>
      <c r="C124" s="117" t="s">
        <v>148</v>
      </c>
      <c r="D124" s="117" t="s">
        <v>166</v>
      </c>
      <c r="E124" s="117" t="s">
        <v>170</v>
      </c>
      <c r="F124" s="117" t="s">
        <v>145</v>
      </c>
    </row>
    <row r="125" spans="1:6" x14ac:dyDescent="0.25">
      <c r="A125" s="113" t="s">
        <v>404</v>
      </c>
      <c r="B125" s="116" t="s">
        <v>405</v>
      </c>
      <c r="C125" s="116" t="s">
        <v>165</v>
      </c>
      <c r="D125" s="116" t="s">
        <v>160</v>
      </c>
      <c r="E125" s="116" t="s">
        <v>198</v>
      </c>
      <c r="F125" s="116" t="s">
        <v>199</v>
      </c>
    </row>
    <row r="126" spans="1:6" x14ac:dyDescent="0.25">
      <c r="A126" s="113" t="s">
        <v>406</v>
      </c>
      <c r="B126" s="117" t="s">
        <v>407</v>
      </c>
      <c r="C126" s="117" t="s">
        <v>148</v>
      </c>
      <c r="D126" s="117" t="s">
        <v>224</v>
      </c>
      <c r="E126" s="117" t="s">
        <v>144</v>
      </c>
      <c r="F126" s="117" t="s">
        <v>145</v>
      </c>
    </row>
    <row r="127" spans="1:6" x14ac:dyDescent="0.25">
      <c r="A127" s="113" t="s">
        <v>408</v>
      </c>
      <c r="B127" s="116" t="s">
        <v>409</v>
      </c>
      <c r="C127" s="116" t="s">
        <v>165</v>
      </c>
      <c r="D127" s="116" t="s">
        <v>179</v>
      </c>
      <c r="E127" s="116" t="s">
        <v>144</v>
      </c>
      <c r="F127" s="116" t="s">
        <v>145</v>
      </c>
    </row>
    <row r="128" spans="1:6" x14ac:dyDescent="0.25">
      <c r="A128" s="113" t="s">
        <v>410</v>
      </c>
      <c r="B128" s="117" t="s">
        <v>411</v>
      </c>
      <c r="C128" s="117" t="s">
        <v>155</v>
      </c>
      <c r="D128" s="117" t="s">
        <v>143</v>
      </c>
      <c r="E128" s="117" t="s">
        <v>144</v>
      </c>
      <c r="F128" s="117" t="s">
        <v>145</v>
      </c>
    </row>
    <row r="129" spans="1:6" x14ac:dyDescent="0.25">
      <c r="A129" s="113" t="s">
        <v>412</v>
      </c>
      <c r="B129" s="116" t="s">
        <v>413</v>
      </c>
      <c r="C129" s="116" t="s">
        <v>155</v>
      </c>
      <c r="D129" s="116" t="s">
        <v>156</v>
      </c>
      <c r="E129" s="116" t="s">
        <v>170</v>
      </c>
      <c r="F129" s="116" t="s">
        <v>145</v>
      </c>
    </row>
    <row r="130" spans="1:6" x14ac:dyDescent="0.25">
      <c r="A130" s="113" t="s">
        <v>414</v>
      </c>
      <c r="B130" s="117" t="s">
        <v>415</v>
      </c>
      <c r="C130" s="117" t="s">
        <v>142</v>
      </c>
      <c r="D130" s="117" t="s">
        <v>169</v>
      </c>
      <c r="E130" s="117" t="s">
        <v>144</v>
      </c>
      <c r="F130" s="117" t="s">
        <v>145</v>
      </c>
    </row>
    <row r="131" spans="1:6" x14ac:dyDescent="0.25">
      <c r="A131" s="113" t="s">
        <v>416</v>
      </c>
      <c r="B131" s="116" t="s">
        <v>417</v>
      </c>
      <c r="C131" s="116" t="s">
        <v>155</v>
      </c>
      <c r="D131" s="116" t="s">
        <v>166</v>
      </c>
      <c r="E131" s="116" t="s">
        <v>170</v>
      </c>
      <c r="F131" s="116" t="s">
        <v>145</v>
      </c>
    </row>
    <row r="132" spans="1:6" x14ac:dyDescent="0.25">
      <c r="A132" s="113" t="s">
        <v>418</v>
      </c>
      <c r="B132" s="116" t="s">
        <v>419</v>
      </c>
      <c r="C132" s="117" t="s">
        <v>142</v>
      </c>
      <c r="D132" s="117" t="s">
        <v>179</v>
      </c>
      <c r="E132" s="117" t="s">
        <v>170</v>
      </c>
      <c r="F132" s="117" t="s">
        <v>145</v>
      </c>
    </row>
    <row r="133" spans="1:6" x14ac:dyDescent="0.25">
      <c r="A133" s="113" t="s">
        <v>420</v>
      </c>
      <c r="B133" s="116" t="s">
        <v>421</v>
      </c>
      <c r="C133" s="116" t="s">
        <v>155</v>
      </c>
      <c r="D133" s="116" t="s">
        <v>160</v>
      </c>
      <c r="E133" s="116" t="s">
        <v>144</v>
      </c>
      <c r="F133" s="116" t="s">
        <v>145</v>
      </c>
    </row>
    <row r="134" spans="1:6" x14ac:dyDescent="0.25">
      <c r="A134" s="113" t="s">
        <v>422</v>
      </c>
      <c r="B134" s="116" t="s">
        <v>423</v>
      </c>
      <c r="C134" s="117" t="s">
        <v>155</v>
      </c>
      <c r="D134" s="117" t="s">
        <v>156</v>
      </c>
      <c r="E134" s="117" t="s">
        <v>170</v>
      </c>
      <c r="F134" s="117" t="s">
        <v>145</v>
      </c>
    </row>
    <row r="135" spans="1:6" x14ac:dyDescent="0.25">
      <c r="A135" s="113" t="s">
        <v>424</v>
      </c>
      <c r="B135" s="116" t="s">
        <v>425</v>
      </c>
      <c r="C135" s="116" t="s">
        <v>148</v>
      </c>
      <c r="D135" s="116" t="s">
        <v>143</v>
      </c>
      <c r="E135" s="116" t="s">
        <v>144</v>
      </c>
      <c r="F135" s="116" t="s">
        <v>145</v>
      </c>
    </row>
    <row r="136" spans="1:6" x14ac:dyDescent="0.25">
      <c r="A136" s="113" t="s">
        <v>426</v>
      </c>
      <c r="B136" s="116" t="s">
        <v>427</v>
      </c>
      <c r="C136" s="117" t="s">
        <v>155</v>
      </c>
      <c r="D136" s="117" t="s">
        <v>169</v>
      </c>
      <c r="E136" s="117" t="s">
        <v>144</v>
      </c>
      <c r="F136" s="117" t="s">
        <v>145</v>
      </c>
    </row>
    <row r="137" spans="1:6" x14ac:dyDescent="0.25">
      <c r="A137" s="113" t="s">
        <v>428</v>
      </c>
      <c r="B137" s="116" t="s">
        <v>429</v>
      </c>
      <c r="C137" s="116" t="s">
        <v>148</v>
      </c>
      <c r="D137" s="116" t="s">
        <v>151</v>
      </c>
      <c r="E137" s="116" t="s">
        <v>170</v>
      </c>
      <c r="F137" s="116" t="s">
        <v>145</v>
      </c>
    </row>
    <row r="138" spans="1:6" x14ac:dyDescent="0.25">
      <c r="A138" s="113" t="s">
        <v>430</v>
      </c>
      <c r="B138" s="117" t="s">
        <v>431</v>
      </c>
      <c r="C138" s="117" t="s">
        <v>148</v>
      </c>
      <c r="D138" s="117" t="s">
        <v>166</v>
      </c>
      <c r="E138" s="117" t="s">
        <v>144</v>
      </c>
      <c r="F138" s="117" t="s">
        <v>145</v>
      </c>
    </row>
    <row r="139" spans="1:6" x14ac:dyDescent="0.25">
      <c r="A139" s="113" t="s">
        <v>432</v>
      </c>
      <c r="B139" s="116" t="s">
        <v>433</v>
      </c>
      <c r="C139" s="116" t="s">
        <v>148</v>
      </c>
      <c r="D139" s="116" t="s">
        <v>143</v>
      </c>
      <c r="E139" s="116" t="s">
        <v>144</v>
      </c>
      <c r="F139" s="116" t="s">
        <v>145</v>
      </c>
    </row>
    <row r="140" spans="1:6" x14ac:dyDescent="0.25">
      <c r="A140" s="113" t="s">
        <v>434</v>
      </c>
      <c r="B140" s="117" t="s">
        <v>435</v>
      </c>
      <c r="C140" s="117" t="s">
        <v>142</v>
      </c>
      <c r="D140" s="117" t="s">
        <v>143</v>
      </c>
      <c r="E140" s="117" t="s">
        <v>144</v>
      </c>
      <c r="F140" s="117" t="s">
        <v>145</v>
      </c>
    </row>
    <row r="141" spans="1:6" x14ac:dyDescent="0.25">
      <c r="A141" s="113" t="s">
        <v>436</v>
      </c>
      <c r="B141" s="116" t="s">
        <v>437</v>
      </c>
      <c r="C141" s="116" t="s">
        <v>155</v>
      </c>
      <c r="D141" s="116" t="s">
        <v>169</v>
      </c>
      <c r="E141" s="116" t="s">
        <v>170</v>
      </c>
      <c r="F141" s="116" t="s">
        <v>145</v>
      </c>
    </row>
    <row r="142" spans="1:6" x14ac:dyDescent="0.25">
      <c r="A142" s="113" t="s">
        <v>438</v>
      </c>
      <c r="B142" s="116" t="s">
        <v>439</v>
      </c>
      <c r="C142" s="117" t="s">
        <v>165</v>
      </c>
      <c r="D142" s="117" t="s">
        <v>166</v>
      </c>
      <c r="E142" s="117" t="s">
        <v>157</v>
      </c>
      <c r="F142" s="117" t="s">
        <v>157</v>
      </c>
    </row>
    <row r="143" spans="1:6" x14ac:dyDescent="0.25">
      <c r="A143" s="113" t="s">
        <v>440</v>
      </c>
      <c r="B143" s="116" t="s">
        <v>441</v>
      </c>
      <c r="C143" s="116" t="s">
        <v>155</v>
      </c>
      <c r="D143" s="116" t="s">
        <v>179</v>
      </c>
      <c r="E143" s="116" t="s">
        <v>157</v>
      </c>
      <c r="F143" s="116" t="s">
        <v>157</v>
      </c>
    </row>
    <row r="144" spans="1:6" x14ac:dyDescent="0.25">
      <c r="A144" s="113" t="s">
        <v>442</v>
      </c>
      <c r="B144" s="117" t="s">
        <v>443</v>
      </c>
      <c r="C144" s="117" t="s">
        <v>148</v>
      </c>
      <c r="D144" s="117" t="s">
        <v>212</v>
      </c>
      <c r="E144" s="117" t="s">
        <v>157</v>
      </c>
      <c r="F144" s="117" t="s">
        <v>157</v>
      </c>
    </row>
    <row r="145" spans="1:6" x14ac:dyDescent="0.25">
      <c r="A145" s="113" t="s">
        <v>444</v>
      </c>
      <c r="B145" s="116" t="s">
        <v>445</v>
      </c>
      <c r="C145" s="116" t="s">
        <v>165</v>
      </c>
      <c r="D145" s="116" t="s">
        <v>179</v>
      </c>
      <c r="E145" s="116" t="s">
        <v>170</v>
      </c>
      <c r="F145" s="116" t="s">
        <v>145</v>
      </c>
    </row>
    <row r="146" spans="1:6" x14ac:dyDescent="0.25">
      <c r="A146" s="113" t="s">
        <v>446</v>
      </c>
      <c r="B146" s="116" t="s">
        <v>447</v>
      </c>
      <c r="C146" s="117" t="s">
        <v>142</v>
      </c>
      <c r="D146" s="117" t="s">
        <v>143</v>
      </c>
      <c r="E146" s="117" t="s">
        <v>144</v>
      </c>
      <c r="F146" s="117" t="s">
        <v>145</v>
      </c>
    </row>
    <row r="147" spans="1:6" x14ac:dyDescent="0.25">
      <c r="A147" s="115" t="s">
        <v>448</v>
      </c>
      <c r="B147" s="117" t="s">
        <v>449</v>
      </c>
      <c r="C147" s="117" t="s">
        <v>155</v>
      </c>
      <c r="D147" s="117" t="s">
        <v>169</v>
      </c>
      <c r="E147" s="117" t="s">
        <v>198</v>
      </c>
      <c r="F147" s="117" t="s">
        <v>199</v>
      </c>
    </row>
    <row r="148" spans="1:6" x14ac:dyDescent="0.25">
      <c r="A148" s="113" t="s">
        <v>450</v>
      </c>
      <c r="B148" s="116" t="s">
        <v>451</v>
      </c>
      <c r="C148" s="116" t="s">
        <v>148</v>
      </c>
      <c r="D148" s="116" t="s">
        <v>169</v>
      </c>
      <c r="E148" s="116" t="s">
        <v>144</v>
      </c>
      <c r="F148" s="116" t="s">
        <v>145</v>
      </c>
    </row>
    <row r="149" spans="1:6" x14ac:dyDescent="0.25">
      <c r="A149" s="113" t="s">
        <v>452</v>
      </c>
      <c r="B149" s="117" t="s">
        <v>453</v>
      </c>
      <c r="C149" s="117" t="s">
        <v>148</v>
      </c>
      <c r="D149" s="117" t="s">
        <v>156</v>
      </c>
      <c r="E149" s="117" t="s">
        <v>198</v>
      </c>
      <c r="F149" s="117" t="s">
        <v>199</v>
      </c>
    </row>
    <row r="150" spans="1:6" x14ac:dyDescent="0.25">
      <c r="A150" s="113" t="s">
        <v>454</v>
      </c>
      <c r="B150" s="116" t="s">
        <v>455</v>
      </c>
      <c r="C150" s="116" t="s">
        <v>155</v>
      </c>
      <c r="D150" s="116" t="s">
        <v>179</v>
      </c>
      <c r="E150" s="116" t="s">
        <v>170</v>
      </c>
      <c r="F150" s="116" t="s">
        <v>145</v>
      </c>
    </row>
    <row r="151" spans="1:6" x14ac:dyDescent="0.25">
      <c r="A151" s="113" t="s">
        <v>456</v>
      </c>
      <c r="B151" s="116" t="s">
        <v>457</v>
      </c>
      <c r="C151" s="117" t="s">
        <v>148</v>
      </c>
      <c r="D151" s="117" t="s">
        <v>169</v>
      </c>
      <c r="E151" s="117" t="s">
        <v>144</v>
      </c>
      <c r="F151" s="117" t="s">
        <v>145</v>
      </c>
    </row>
    <row r="152" spans="1:6" x14ac:dyDescent="0.25">
      <c r="A152" s="113" t="s">
        <v>458</v>
      </c>
      <c r="B152" s="116" t="s">
        <v>459</v>
      </c>
      <c r="C152" s="116" t="s">
        <v>155</v>
      </c>
      <c r="D152" s="116" t="s">
        <v>179</v>
      </c>
      <c r="E152" s="116" t="s">
        <v>170</v>
      </c>
      <c r="F152" s="116" t="s">
        <v>145</v>
      </c>
    </row>
    <row r="153" spans="1:6" x14ac:dyDescent="0.25">
      <c r="A153" s="113" t="s">
        <v>460</v>
      </c>
      <c r="B153" s="116" t="s">
        <v>461</v>
      </c>
      <c r="C153" s="117" t="s">
        <v>148</v>
      </c>
      <c r="D153" s="117" t="s">
        <v>166</v>
      </c>
      <c r="E153" s="117" t="s">
        <v>144</v>
      </c>
      <c r="F153" s="117" t="s">
        <v>145</v>
      </c>
    </row>
    <row r="154" spans="1:6" x14ac:dyDescent="0.25">
      <c r="A154" s="113" t="s">
        <v>462</v>
      </c>
      <c r="B154" s="116" t="s">
        <v>463</v>
      </c>
      <c r="C154" s="116" t="s">
        <v>165</v>
      </c>
      <c r="D154" s="116" t="s">
        <v>166</v>
      </c>
      <c r="E154" s="116" t="s">
        <v>157</v>
      </c>
      <c r="F154" s="116" t="s">
        <v>157</v>
      </c>
    </row>
    <row r="155" spans="1:6" x14ac:dyDescent="0.25">
      <c r="A155" s="113" t="s">
        <v>464</v>
      </c>
      <c r="B155" s="117" t="s">
        <v>465</v>
      </c>
      <c r="C155" s="117" t="s">
        <v>155</v>
      </c>
      <c r="D155" s="117" t="s">
        <v>151</v>
      </c>
      <c r="E155" s="117" t="s">
        <v>170</v>
      </c>
      <c r="F155" s="117" t="s">
        <v>145</v>
      </c>
    </row>
  </sheetData>
  <sheetProtection algorithmName="SHA-512" hashValue="zOHUPgBm80rd7kHSC02YyA+C11o2Z9jgjeW8eG2X1rmr13SzRXTWRBsM2zqk1dvsX6T6XxorafRorK/BbAORIw==" saltValue="qTrdzDmhfqFcqKis3r6fPw==" spinCount="100000" sheet="1" selectLockedCells="1" selectUnlockedCells="1"/>
  <sortState xmlns:xlrd2="http://schemas.microsoft.com/office/spreadsheetml/2017/richdata2" ref="A3:F155">
    <sortCondition ref="A3:A155"/>
  </sortState>
  <phoneticPr fontId="2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1E87-4898-4802-9DE1-F318AEFB18E7}">
  <dimension ref="A1:D16"/>
  <sheetViews>
    <sheetView workbookViewId="0"/>
  </sheetViews>
  <sheetFormatPr defaultRowHeight="14.5" x14ac:dyDescent="0.35"/>
  <cols>
    <col min="2" max="2" width="38.1796875" bestFit="1" customWidth="1"/>
    <col min="3" max="3" width="11" customWidth="1"/>
    <col min="4" max="4" width="16.1796875" bestFit="1" customWidth="1"/>
  </cols>
  <sheetData>
    <row r="1" spans="1:4" x14ac:dyDescent="0.35">
      <c r="A1" t="s">
        <v>466</v>
      </c>
    </row>
    <row r="3" spans="1:4" x14ac:dyDescent="0.35">
      <c r="D3" t="s">
        <v>467</v>
      </c>
    </row>
    <row r="4" spans="1:4" x14ac:dyDescent="0.35">
      <c r="B4" t="s">
        <v>468</v>
      </c>
      <c r="C4" t="b">
        <f>IF('1 - Governance'!D23=SUM('1 - Governance'!B23:C23),TRUE,FALSE)</f>
        <v>1</v>
      </c>
      <c r="D4" s="22">
        <f>'1 - Governance'!D23-SUM('1 - Governance'!B23:C23)</f>
        <v>0</v>
      </c>
    </row>
    <row r="5" spans="1:4" x14ac:dyDescent="0.35">
      <c r="B5" t="s">
        <v>469</v>
      </c>
      <c r="C5" t="b">
        <f>IF('2 - Spend'!F20=SUM('2 - Spend'!B20:E20),TRUE,FALSE)</f>
        <v>1</v>
      </c>
      <c r="D5" s="22">
        <f>'2 - Spend'!F20-SUM('2 - Spend'!B20:E20)</f>
        <v>0</v>
      </c>
    </row>
    <row r="6" spans="1:4" x14ac:dyDescent="0.35">
      <c r="B6" t="s">
        <v>470</v>
      </c>
      <c r="C6" t="e">
        <f>IF('2 - Spend'!#REF!=SUM('2 - Spend'!#REF!),TRUE,FALSE)</f>
        <v>#REF!</v>
      </c>
      <c r="D6" s="22" t="e">
        <f>'2 - Spend'!#REF!-SUM('2 - Spend'!#REF!)</f>
        <v>#REF!</v>
      </c>
    </row>
    <row r="7" spans="1:4" x14ac:dyDescent="0.35">
      <c r="B7" t="s">
        <v>471</v>
      </c>
      <c r="C7" t="b">
        <f>IF('2 - Spend'!G24=SUM('2 - Spend'!B24:F24),TRUE,FALSE)</f>
        <v>1</v>
      </c>
      <c r="D7" s="22">
        <f>'2 - Spend'!G24-SUM('2 - Spend'!B24:F24)</f>
        <v>0</v>
      </c>
    </row>
    <row r="8" spans="1:4" x14ac:dyDescent="0.35">
      <c r="B8" t="s">
        <v>472</v>
      </c>
      <c r="C8" t="b">
        <f>IF('2 - Spend'!E28=SUM('2 - Spend'!B28:D28),TRUE,FALSE)</f>
        <v>1</v>
      </c>
      <c r="D8" s="22">
        <f>'2 - Spend'!E28-SUM('2 - Spend'!B28:D28)</f>
        <v>0</v>
      </c>
    </row>
    <row r="12" spans="1:4" x14ac:dyDescent="0.35">
      <c r="D12" t="s">
        <v>467</v>
      </c>
    </row>
    <row r="13" spans="1:4" x14ac:dyDescent="0.35">
      <c r="B13" t="s">
        <v>473</v>
      </c>
      <c r="C13" s="119" t="b">
        <f>IF('2 - Spend'!$F$20='1 - Governance'!$B$23,TRUE,FALSE)</f>
        <v>1</v>
      </c>
      <c r="D13" s="118">
        <f>'2 - Spend'!F20-SUM('2 - Spend'!B20:E20)</f>
        <v>0</v>
      </c>
    </row>
    <row r="14" spans="1:4" x14ac:dyDescent="0.35">
      <c r="B14" t="s">
        <v>474</v>
      </c>
      <c r="C14" t="e">
        <f>IF('2 - Spend'!#REF!='1 - Governance'!$B$23,TRUE,FALSE)</f>
        <v>#REF!</v>
      </c>
      <c r="D14" s="118" t="e">
        <f>'2 - Spend'!#REF! - SUM('2 - Spend'!#REF!)</f>
        <v>#REF!</v>
      </c>
    </row>
    <row r="15" spans="1:4" x14ac:dyDescent="0.35">
      <c r="B15" t="s">
        <v>475</v>
      </c>
      <c r="C15" t="b">
        <f>IF('2 - Spend'!$G$24='1 - Governance'!$B$23,TRUE,FALSE)</f>
        <v>1</v>
      </c>
      <c r="D15" s="118">
        <f>'2 - Spend'!G24-SUM('2 - Spend'!B24:F24)</f>
        <v>0</v>
      </c>
    </row>
    <row r="16" spans="1:4" x14ac:dyDescent="0.35">
      <c r="B16" t="s">
        <v>476</v>
      </c>
      <c r="C16" t="b">
        <f>IF('2 - Spend'!$E$28='1 - Governance'!$B$23,TRUE,FALSE)</f>
        <v>1</v>
      </c>
      <c r="D16" s="118">
        <f>'2 - Spend'!E28-SUM('2 - Spend'!B28:D28)</f>
        <v>0</v>
      </c>
    </row>
  </sheetData>
  <sheetProtection algorithmName="SHA-512" hashValue="uH8RzMcH03FsCXPB17eMNN1M89sQfudZhC97ekgjUK5gzrFErdQHBkzOKjBco5UxXaYLC47QhUv7FIixLTwMaw==" saltValue="IIT5SKqy7nG41RYpe/5pig=="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56CC-3D2C-463F-8D7F-2F88A00FF226}">
  <dimension ref="A4:E157"/>
  <sheetViews>
    <sheetView workbookViewId="0"/>
  </sheetViews>
  <sheetFormatPr defaultRowHeight="14.5" x14ac:dyDescent="0.35"/>
  <cols>
    <col min="1" max="1" width="32.453125" customWidth="1"/>
    <col min="2" max="2" width="16.1796875" customWidth="1"/>
    <col min="3" max="3" width="18.54296875" customWidth="1"/>
    <col min="5" max="5" width="14.453125" bestFit="1" customWidth="1"/>
  </cols>
  <sheetData>
    <row r="4" spans="1:5" x14ac:dyDescent="0.35">
      <c r="A4" t="s">
        <v>477</v>
      </c>
      <c r="B4" t="s">
        <v>22</v>
      </c>
      <c r="C4" t="s">
        <v>478</v>
      </c>
    </row>
    <row r="5" spans="1:5" x14ac:dyDescent="0.35">
      <c r="A5" t="s">
        <v>140</v>
      </c>
      <c r="B5" t="s">
        <v>141</v>
      </c>
      <c r="C5" s="125">
        <v>2162051.5209040195</v>
      </c>
      <c r="E5" s="22"/>
    </row>
    <row r="6" spans="1:5" x14ac:dyDescent="0.35">
      <c r="A6" t="s">
        <v>146</v>
      </c>
      <c r="B6" t="s">
        <v>147</v>
      </c>
      <c r="C6" s="125">
        <v>2455182.9041305492</v>
      </c>
      <c r="E6" s="22"/>
    </row>
    <row r="7" spans="1:5" x14ac:dyDescent="0.35">
      <c r="A7" t="s">
        <v>149</v>
      </c>
      <c r="B7" t="s">
        <v>150</v>
      </c>
      <c r="C7" s="125">
        <v>2351263.961455076</v>
      </c>
      <c r="E7" s="22"/>
    </row>
    <row r="8" spans="1:5" x14ac:dyDescent="0.35">
      <c r="A8" t="s">
        <v>153</v>
      </c>
      <c r="B8" t="s">
        <v>154</v>
      </c>
      <c r="C8" s="125">
        <v>966860.28410807031</v>
      </c>
      <c r="E8" s="22"/>
    </row>
    <row r="9" spans="1:5" x14ac:dyDescent="0.35">
      <c r="A9" t="s">
        <v>158</v>
      </c>
      <c r="B9" t="s">
        <v>159</v>
      </c>
      <c r="C9" s="125">
        <v>1201484.9955342868</v>
      </c>
    </row>
    <row r="10" spans="1:5" x14ac:dyDescent="0.35">
      <c r="A10" t="s">
        <v>161</v>
      </c>
      <c r="B10" t="s">
        <v>162</v>
      </c>
      <c r="C10" s="125">
        <v>1542309.6492195199</v>
      </c>
    </row>
    <row r="11" spans="1:5" x14ac:dyDescent="0.35">
      <c r="A11" t="s">
        <v>163</v>
      </c>
      <c r="B11" t="s">
        <v>164</v>
      </c>
      <c r="C11" s="125">
        <v>12791135.036814515</v>
      </c>
    </row>
    <row r="12" spans="1:5" x14ac:dyDescent="0.35">
      <c r="A12" t="s">
        <v>167</v>
      </c>
      <c r="B12" t="s">
        <v>168</v>
      </c>
      <c r="C12" s="125">
        <v>1618526.5877474155</v>
      </c>
    </row>
    <row r="13" spans="1:5" x14ac:dyDescent="0.35">
      <c r="A13" t="s">
        <v>171</v>
      </c>
      <c r="B13" t="s">
        <v>172</v>
      </c>
      <c r="C13" s="125">
        <v>1745857.5293439294</v>
      </c>
    </row>
    <row r="14" spans="1:5" x14ac:dyDescent="0.35">
      <c r="A14" t="s">
        <v>173</v>
      </c>
      <c r="B14" t="s">
        <v>174</v>
      </c>
      <c r="C14" s="125">
        <v>2780316.5707494523</v>
      </c>
    </row>
    <row r="15" spans="1:5" x14ac:dyDescent="0.35">
      <c r="A15" t="s">
        <v>175</v>
      </c>
      <c r="B15" t="s">
        <v>176</v>
      </c>
      <c r="C15" s="125">
        <v>2653367.0389972581</v>
      </c>
    </row>
    <row r="16" spans="1:5" x14ac:dyDescent="0.35">
      <c r="A16" t="s">
        <v>177</v>
      </c>
      <c r="B16" t="s">
        <v>178</v>
      </c>
      <c r="C16" s="125">
        <v>555468.02878061053</v>
      </c>
    </row>
    <row r="17" spans="1:3" x14ac:dyDescent="0.35">
      <c r="A17" t="s">
        <v>180</v>
      </c>
      <c r="B17" t="s">
        <v>181</v>
      </c>
      <c r="C17" s="125">
        <v>5694487.8327654237</v>
      </c>
    </row>
    <row r="18" spans="1:3" x14ac:dyDescent="0.35">
      <c r="A18" t="s">
        <v>182</v>
      </c>
      <c r="B18" t="s">
        <v>183</v>
      </c>
      <c r="C18" s="125">
        <v>2781222.2791445097</v>
      </c>
    </row>
    <row r="19" spans="1:3" x14ac:dyDescent="0.35">
      <c r="A19" t="s">
        <v>184</v>
      </c>
      <c r="B19" t="s">
        <v>185</v>
      </c>
      <c r="C19" s="125">
        <v>2140360.8929578783</v>
      </c>
    </row>
    <row r="20" spans="1:3" x14ac:dyDescent="0.35">
      <c r="A20" t="s">
        <v>186</v>
      </c>
      <c r="B20" t="s">
        <v>187</v>
      </c>
      <c r="C20" s="125">
        <v>4039965.110742636</v>
      </c>
    </row>
    <row r="21" spans="1:3" x14ac:dyDescent="0.35">
      <c r="A21" t="s">
        <v>188</v>
      </c>
      <c r="B21" t="s">
        <v>189</v>
      </c>
      <c r="C21" s="125">
        <v>1867882.576754713</v>
      </c>
    </row>
    <row r="22" spans="1:3" x14ac:dyDescent="0.35">
      <c r="A22" t="s">
        <v>190</v>
      </c>
      <c r="B22" t="s">
        <v>191</v>
      </c>
      <c r="C22" s="125">
        <v>2399190.542789639</v>
      </c>
    </row>
    <row r="23" spans="1:3" x14ac:dyDescent="0.35">
      <c r="A23" t="s">
        <v>192</v>
      </c>
      <c r="B23" t="s">
        <v>193</v>
      </c>
      <c r="C23" s="125">
        <v>1534200.0529459873</v>
      </c>
    </row>
    <row r="24" spans="1:3" x14ac:dyDescent="0.35">
      <c r="A24" t="s">
        <v>194</v>
      </c>
      <c r="B24" t="s">
        <v>195</v>
      </c>
      <c r="C24" s="125">
        <v>1833003.4605023412</v>
      </c>
    </row>
    <row r="25" spans="1:3" x14ac:dyDescent="0.35">
      <c r="A25" t="s">
        <v>196</v>
      </c>
      <c r="B25" t="s">
        <v>197</v>
      </c>
      <c r="C25" s="125">
        <v>3581424.5579840536</v>
      </c>
    </row>
    <row r="26" spans="1:3" x14ac:dyDescent="0.35">
      <c r="A26" t="s">
        <v>200</v>
      </c>
      <c r="B26" t="s">
        <v>201</v>
      </c>
      <c r="C26" s="125">
        <v>2006931.8947499841</v>
      </c>
    </row>
    <row r="27" spans="1:3" x14ac:dyDescent="0.35">
      <c r="A27" t="s">
        <v>202</v>
      </c>
      <c r="B27" t="s">
        <v>203</v>
      </c>
      <c r="C27" s="125">
        <v>1483073.819176656</v>
      </c>
    </row>
    <row r="28" spans="1:3" x14ac:dyDescent="0.35">
      <c r="A28" t="s">
        <v>204</v>
      </c>
      <c r="B28" t="s">
        <v>205</v>
      </c>
      <c r="C28" s="125">
        <v>2203892.0972579787</v>
      </c>
    </row>
    <row r="29" spans="1:3" x14ac:dyDescent="0.35">
      <c r="A29" t="s">
        <v>206</v>
      </c>
      <c r="B29" t="s">
        <v>207</v>
      </c>
      <c r="C29" s="125">
        <v>2290047.4499099869</v>
      </c>
    </row>
    <row r="30" spans="1:3" x14ac:dyDescent="0.35">
      <c r="A30" t="s">
        <v>208</v>
      </c>
      <c r="B30" t="s">
        <v>209</v>
      </c>
      <c r="C30" s="125">
        <v>63080.278789325646</v>
      </c>
    </row>
    <row r="31" spans="1:3" x14ac:dyDescent="0.35">
      <c r="A31" t="s">
        <v>210</v>
      </c>
      <c r="B31" t="s">
        <v>211</v>
      </c>
      <c r="C31" s="125">
        <v>3556933.826857755</v>
      </c>
    </row>
    <row r="32" spans="1:3" x14ac:dyDescent="0.35">
      <c r="A32" t="s">
        <v>213</v>
      </c>
      <c r="B32" t="s">
        <v>214</v>
      </c>
      <c r="C32" s="125">
        <v>4528569.8664511079</v>
      </c>
    </row>
    <row r="33" spans="1:3" x14ac:dyDescent="0.35">
      <c r="A33" t="s">
        <v>216</v>
      </c>
      <c r="B33" t="s">
        <v>217</v>
      </c>
      <c r="C33" s="125">
        <v>3224222.3046846879</v>
      </c>
    </row>
    <row r="34" spans="1:3" x14ac:dyDescent="0.35">
      <c r="A34" t="s">
        <v>218</v>
      </c>
      <c r="B34" t="s">
        <v>219</v>
      </c>
      <c r="C34" s="125">
        <v>3013689.4896509363</v>
      </c>
    </row>
    <row r="35" spans="1:3" x14ac:dyDescent="0.35">
      <c r="A35" t="s">
        <v>220</v>
      </c>
      <c r="B35" t="s">
        <v>221</v>
      </c>
      <c r="C35" s="125">
        <v>2167439.1622094917</v>
      </c>
    </row>
    <row r="36" spans="1:3" x14ac:dyDescent="0.35">
      <c r="A36" t="s">
        <v>222</v>
      </c>
      <c r="B36" t="s">
        <v>223</v>
      </c>
      <c r="C36" s="125">
        <v>913853.7507661205</v>
      </c>
    </row>
    <row r="37" spans="1:3" x14ac:dyDescent="0.35">
      <c r="A37" t="s">
        <v>225</v>
      </c>
      <c r="B37" t="s">
        <v>226</v>
      </c>
      <c r="C37" s="125">
        <v>2224711.4084845223</v>
      </c>
    </row>
    <row r="38" spans="1:3" x14ac:dyDescent="0.35">
      <c r="A38" t="s">
        <v>227</v>
      </c>
      <c r="B38" t="s">
        <v>228</v>
      </c>
      <c r="C38" s="125">
        <v>5404080.900101319</v>
      </c>
    </row>
    <row r="39" spans="1:3" x14ac:dyDescent="0.35">
      <c r="A39" t="s">
        <v>229</v>
      </c>
      <c r="B39" t="s">
        <v>230</v>
      </c>
      <c r="C39" s="125">
        <v>5064876.1169692157</v>
      </c>
    </row>
    <row r="40" spans="1:3" x14ac:dyDescent="0.35">
      <c r="A40" t="s">
        <v>231</v>
      </c>
      <c r="B40" t="s">
        <v>232</v>
      </c>
      <c r="C40" s="125">
        <v>2989273.0753989196</v>
      </c>
    </row>
    <row r="41" spans="1:3" x14ac:dyDescent="0.35">
      <c r="A41" t="s">
        <v>233</v>
      </c>
      <c r="B41" t="s">
        <v>234</v>
      </c>
      <c r="C41" s="125">
        <v>2294941.450126064</v>
      </c>
    </row>
    <row r="42" spans="1:3" x14ac:dyDescent="0.35">
      <c r="A42" t="s">
        <v>235</v>
      </c>
      <c r="B42" t="s">
        <v>236</v>
      </c>
      <c r="C42" s="125">
        <v>2625519.071753474</v>
      </c>
    </row>
    <row r="43" spans="1:3" x14ac:dyDescent="0.35">
      <c r="A43" t="s">
        <v>237</v>
      </c>
      <c r="B43" t="s">
        <v>238</v>
      </c>
      <c r="C43" s="125">
        <v>4676099.6524658212</v>
      </c>
    </row>
    <row r="44" spans="1:3" x14ac:dyDescent="0.35">
      <c r="A44" t="s">
        <v>239</v>
      </c>
      <c r="B44" t="s">
        <v>240</v>
      </c>
      <c r="C44" s="125">
        <v>2658804.9739738083</v>
      </c>
    </row>
    <row r="45" spans="1:3" x14ac:dyDescent="0.35">
      <c r="A45" t="s">
        <v>241</v>
      </c>
      <c r="B45" t="s">
        <v>242</v>
      </c>
      <c r="C45" s="125">
        <v>2061832.6079779775</v>
      </c>
    </row>
    <row r="46" spans="1:3" x14ac:dyDescent="0.35">
      <c r="A46" t="s">
        <v>243</v>
      </c>
      <c r="B46" t="s">
        <v>244</v>
      </c>
      <c r="C46" s="125">
        <v>3896783.8774514995</v>
      </c>
    </row>
    <row r="47" spans="1:3" x14ac:dyDescent="0.35">
      <c r="A47" t="s">
        <v>245</v>
      </c>
      <c r="B47" t="s">
        <v>246</v>
      </c>
      <c r="C47" s="125">
        <v>2847994.6355020278</v>
      </c>
    </row>
    <row r="48" spans="1:3" x14ac:dyDescent="0.35">
      <c r="A48" t="s">
        <v>247</v>
      </c>
      <c r="B48" t="s">
        <v>248</v>
      </c>
      <c r="C48" s="125">
        <v>9436542.8342621047</v>
      </c>
    </row>
    <row r="49" spans="1:3" x14ac:dyDescent="0.35">
      <c r="A49" t="s">
        <v>249</v>
      </c>
      <c r="B49" t="s">
        <v>250</v>
      </c>
      <c r="C49" s="125">
        <v>1836629.9506508687</v>
      </c>
    </row>
    <row r="50" spans="1:3" x14ac:dyDescent="0.35">
      <c r="A50" t="s">
        <v>251</v>
      </c>
      <c r="B50" t="s">
        <v>252</v>
      </c>
      <c r="C50" s="125">
        <v>3692483.1424205843</v>
      </c>
    </row>
    <row r="51" spans="1:3" x14ac:dyDescent="0.35">
      <c r="A51" t="s">
        <v>253</v>
      </c>
      <c r="B51" t="s">
        <v>254</v>
      </c>
      <c r="C51" s="125">
        <v>2378692.9143408374</v>
      </c>
    </row>
    <row r="52" spans="1:3" x14ac:dyDescent="0.35">
      <c r="A52" t="s">
        <v>255</v>
      </c>
      <c r="B52" t="s">
        <v>256</v>
      </c>
      <c r="C52" s="125">
        <v>2822258.5820610048</v>
      </c>
    </row>
    <row r="53" spans="1:3" x14ac:dyDescent="0.35">
      <c r="A53" t="s">
        <v>257</v>
      </c>
      <c r="B53" t="s">
        <v>258</v>
      </c>
      <c r="C53" s="125">
        <v>1297880.4224089391</v>
      </c>
    </row>
    <row r="54" spans="1:3" x14ac:dyDescent="0.35">
      <c r="A54" t="s">
        <v>259</v>
      </c>
      <c r="B54" t="s">
        <v>260</v>
      </c>
      <c r="C54" s="125">
        <v>1414374.9699214953</v>
      </c>
    </row>
    <row r="55" spans="1:3" x14ac:dyDescent="0.35">
      <c r="A55" t="s">
        <v>261</v>
      </c>
      <c r="B55" t="s">
        <v>262</v>
      </c>
      <c r="C55" s="125">
        <v>7124127.2498854231</v>
      </c>
    </row>
    <row r="56" spans="1:3" x14ac:dyDescent="0.35">
      <c r="A56" t="s">
        <v>263</v>
      </c>
      <c r="B56" t="s">
        <v>264</v>
      </c>
      <c r="C56" s="125">
        <v>2406671.7216428597</v>
      </c>
    </row>
    <row r="57" spans="1:3" x14ac:dyDescent="0.35">
      <c r="A57" t="s">
        <v>265</v>
      </c>
      <c r="B57" t="s">
        <v>266</v>
      </c>
      <c r="C57" s="125">
        <v>1476707.1815713588</v>
      </c>
    </row>
    <row r="58" spans="1:3" x14ac:dyDescent="0.35">
      <c r="A58" t="s">
        <v>267</v>
      </c>
      <c r="B58" t="s">
        <v>268</v>
      </c>
      <c r="C58" s="125">
        <v>993021.25369037804</v>
      </c>
    </row>
    <row r="59" spans="1:3" x14ac:dyDescent="0.35">
      <c r="A59" t="s">
        <v>269</v>
      </c>
      <c r="B59" t="s">
        <v>270</v>
      </c>
      <c r="C59" s="125">
        <v>1648150.9831670285</v>
      </c>
    </row>
    <row r="60" spans="1:3" x14ac:dyDescent="0.35">
      <c r="A60" t="s">
        <v>271</v>
      </c>
      <c r="B60" t="s">
        <v>272</v>
      </c>
      <c r="C60" s="125">
        <v>1329601.783796971</v>
      </c>
    </row>
    <row r="61" spans="1:3" x14ac:dyDescent="0.35">
      <c r="A61" t="s">
        <v>273</v>
      </c>
      <c r="B61" t="s">
        <v>274</v>
      </c>
      <c r="C61" s="125">
        <v>6172064.8371038213</v>
      </c>
    </row>
    <row r="62" spans="1:3" x14ac:dyDescent="0.35">
      <c r="A62" t="s">
        <v>275</v>
      </c>
      <c r="B62" t="s">
        <v>276</v>
      </c>
      <c r="C62" s="125">
        <v>2069342.0666372799</v>
      </c>
    </row>
    <row r="63" spans="1:3" x14ac:dyDescent="0.35">
      <c r="A63" t="s">
        <v>277</v>
      </c>
      <c r="B63" t="s">
        <v>278</v>
      </c>
      <c r="C63" s="125">
        <v>2042396.1681490757</v>
      </c>
    </row>
    <row r="64" spans="1:3" x14ac:dyDescent="0.35">
      <c r="A64" t="s">
        <v>279</v>
      </c>
      <c r="B64" t="s">
        <v>280</v>
      </c>
      <c r="C64" s="125">
        <v>1131576.0836459878</v>
      </c>
    </row>
    <row r="65" spans="1:3" x14ac:dyDescent="0.35">
      <c r="A65" t="s">
        <v>281</v>
      </c>
      <c r="B65" t="s">
        <v>282</v>
      </c>
      <c r="C65" s="125">
        <v>11130.095560389958</v>
      </c>
    </row>
    <row r="66" spans="1:3" x14ac:dyDescent="0.35">
      <c r="A66" t="s">
        <v>283</v>
      </c>
      <c r="B66" t="s">
        <v>284</v>
      </c>
      <c r="C66" s="125">
        <v>2218159.621490085</v>
      </c>
    </row>
    <row r="67" spans="1:3" x14ac:dyDescent="0.35">
      <c r="A67" t="s">
        <v>285</v>
      </c>
      <c r="B67" t="s">
        <v>286</v>
      </c>
      <c r="C67" s="125">
        <v>1180369.1177067913</v>
      </c>
    </row>
    <row r="68" spans="1:3" x14ac:dyDescent="0.35">
      <c r="A68" t="s">
        <v>287</v>
      </c>
      <c r="B68" t="s">
        <v>288</v>
      </c>
      <c r="C68" s="125">
        <v>11065380.801517801</v>
      </c>
    </row>
    <row r="69" spans="1:3" x14ac:dyDescent="0.35">
      <c r="A69" t="s">
        <v>289</v>
      </c>
      <c r="B69" t="s">
        <v>290</v>
      </c>
      <c r="C69" s="125">
        <v>3038293.6849680538</v>
      </c>
    </row>
    <row r="70" spans="1:3" x14ac:dyDescent="0.35">
      <c r="A70" t="s">
        <v>291</v>
      </c>
      <c r="B70" t="s">
        <v>292</v>
      </c>
      <c r="C70" s="125">
        <v>862867.14501580689</v>
      </c>
    </row>
    <row r="71" spans="1:3" x14ac:dyDescent="0.35">
      <c r="A71" t="s">
        <v>293</v>
      </c>
      <c r="B71" t="s">
        <v>294</v>
      </c>
      <c r="C71" s="125">
        <v>3702823.2684674454</v>
      </c>
    </row>
    <row r="72" spans="1:3" x14ac:dyDescent="0.35">
      <c r="A72" t="s">
        <v>295</v>
      </c>
      <c r="B72" t="s">
        <v>296</v>
      </c>
      <c r="C72" s="125">
        <v>1862188.6685560548</v>
      </c>
    </row>
    <row r="73" spans="1:3" x14ac:dyDescent="0.35">
      <c r="A73" t="s">
        <v>297</v>
      </c>
      <c r="B73" t="s">
        <v>298</v>
      </c>
      <c r="C73" s="125">
        <v>2720637.0123319793</v>
      </c>
    </row>
    <row r="74" spans="1:3" x14ac:dyDescent="0.35">
      <c r="A74" t="s">
        <v>299</v>
      </c>
      <c r="B74" t="s">
        <v>300</v>
      </c>
      <c r="C74" s="125">
        <v>9678235.2177013811</v>
      </c>
    </row>
    <row r="75" spans="1:3" x14ac:dyDescent="0.35">
      <c r="A75" t="s">
        <v>301</v>
      </c>
      <c r="B75" t="s">
        <v>302</v>
      </c>
      <c r="C75" s="125">
        <v>7098648.1582427286</v>
      </c>
    </row>
    <row r="76" spans="1:3" x14ac:dyDescent="0.35">
      <c r="A76" t="s">
        <v>303</v>
      </c>
      <c r="B76" t="s">
        <v>304</v>
      </c>
      <c r="C76" s="125">
        <v>3429353.1606265879</v>
      </c>
    </row>
    <row r="77" spans="1:3" x14ac:dyDescent="0.35">
      <c r="A77" t="s">
        <v>305</v>
      </c>
      <c r="B77" t="s">
        <v>306</v>
      </c>
      <c r="C77" s="125">
        <v>3620038.8947720472</v>
      </c>
    </row>
    <row r="78" spans="1:3" x14ac:dyDescent="0.35">
      <c r="A78" t="s">
        <v>307</v>
      </c>
      <c r="B78" t="s">
        <v>308</v>
      </c>
      <c r="C78" s="125">
        <v>2668537.6170299319</v>
      </c>
    </row>
    <row r="79" spans="1:3" x14ac:dyDescent="0.35">
      <c r="A79" t="s">
        <v>309</v>
      </c>
      <c r="B79" t="s">
        <v>310</v>
      </c>
      <c r="C79" s="125">
        <v>5464685.1960037909</v>
      </c>
    </row>
    <row r="80" spans="1:3" x14ac:dyDescent="0.35">
      <c r="A80" t="s">
        <v>311</v>
      </c>
      <c r="B80" t="s">
        <v>312</v>
      </c>
      <c r="C80" s="125">
        <v>6054020.1960684899</v>
      </c>
    </row>
    <row r="81" spans="1:3" x14ac:dyDescent="0.35">
      <c r="A81" t="s">
        <v>313</v>
      </c>
      <c r="B81" t="s">
        <v>314</v>
      </c>
      <c r="C81" s="125">
        <v>1829274.0442518448</v>
      </c>
    </row>
    <row r="82" spans="1:3" x14ac:dyDescent="0.35">
      <c r="A82" t="s">
        <v>315</v>
      </c>
      <c r="B82" t="s">
        <v>316</v>
      </c>
      <c r="C82" s="125">
        <v>6453163.2005113885</v>
      </c>
    </row>
    <row r="83" spans="1:3" x14ac:dyDescent="0.35">
      <c r="A83" t="s">
        <v>317</v>
      </c>
      <c r="B83" t="s">
        <v>318</v>
      </c>
      <c r="C83" s="125">
        <v>1186607.2606543775</v>
      </c>
    </row>
    <row r="84" spans="1:3" x14ac:dyDescent="0.35">
      <c r="A84" t="s">
        <v>319</v>
      </c>
      <c r="B84" t="s">
        <v>320</v>
      </c>
      <c r="C84" s="125">
        <v>1653614.94573132</v>
      </c>
    </row>
    <row r="85" spans="1:3" x14ac:dyDescent="0.35">
      <c r="A85" t="s">
        <v>321</v>
      </c>
      <c r="B85" t="s">
        <v>322</v>
      </c>
      <c r="C85" s="125">
        <v>1792516.5155849899</v>
      </c>
    </row>
    <row r="86" spans="1:3" x14ac:dyDescent="0.35">
      <c r="A86" t="s">
        <v>323</v>
      </c>
      <c r="B86" t="s">
        <v>324</v>
      </c>
      <c r="C86" s="125">
        <v>2898403.8487396697</v>
      </c>
    </row>
    <row r="87" spans="1:3" x14ac:dyDescent="0.35">
      <c r="A87" t="s">
        <v>325</v>
      </c>
      <c r="B87" t="s">
        <v>326</v>
      </c>
      <c r="C87" s="125">
        <v>3339194.752094259</v>
      </c>
    </row>
    <row r="88" spans="1:3" x14ac:dyDescent="0.35">
      <c r="A88" t="s">
        <v>327</v>
      </c>
      <c r="B88" t="s">
        <v>328</v>
      </c>
      <c r="C88" s="125">
        <v>6696806.2278419212</v>
      </c>
    </row>
    <row r="89" spans="1:3" x14ac:dyDescent="0.35">
      <c r="A89" t="s">
        <v>329</v>
      </c>
      <c r="B89" t="s">
        <v>330</v>
      </c>
      <c r="C89" s="125">
        <v>1559664.6512099076</v>
      </c>
    </row>
    <row r="90" spans="1:3" x14ac:dyDescent="0.35">
      <c r="A90" t="s">
        <v>331</v>
      </c>
      <c r="B90" t="s">
        <v>332</v>
      </c>
      <c r="C90" s="125">
        <v>1323892.7653632001</v>
      </c>
    </row>
    <row r="91" spans="1:3" x14ac:dyDescent="0.35">
      <c r="A91" t="s">
        <v>335</v>
      </c>
      <c r="B91" t="s">
        <v>336</v>
      </c>
      <c r="C91" s="125">
        <v>1307847.7853085783</v>
      </c>
    </row>
    <row r="92" spans="1:3" x14ac:dyDescent="0.35">
      <c r="A92" t="s">
        <v>337</v>
      </c>
      <c r="B92" t="s">
        <v>338</v>
      </c>
      <c r="C92" s="125">
        <v>1609998.0479297272</v>
      </c>
    </row>
    <row r="93" spans="1:3" x14ac:dyDescent="0.35">
      <c r="A93" t="s">
        <v>339</v>
      </c>
      <c r="B93" t="s">
        <v>340</v>
      </c>
      <c r="C93" s="125">
        <v>3537549.9182916204</v>
      </c>
    </row>
    <row r="94" spans="1:3" x14ac:dyDescent="0.35">
      <c r="A94" t="s">
        <v>479</v>
      </c>
      <c r="B94" t="s">
        <v>334</v>
      </c>
      <c r="C94" s="125">
        <v>2599628.7308041244</v>
      </c>
    </row>
    <row r="95" spans="1:3" x14ac:dyDescent="0.35">
      <c r="A95" t="s">
        <v>341</v>
      </c>
      <c r="B95" t="s">
        <v>342</v>
      </c>
      <c r="C95" s="125">
        <v>2480329.9996791715</v>
      </c>
    </row>
    <row r="96" spans="1:3" x14ac:dyDescent="0.35">
      <c r="A96" t="s">
        <v>343</v>
      </c>
      <c r="B96" t="s">
        <v>344</v>
      </c>
      <c r="C96" s="125">
        <v>5646450.0268321177</v>
      </c>
    </row>
    <row r="97" spans="1:3" x14ac:dyDescent="0.35">
      <c r="A97" t="s">
        <v>345</v>
      </c>
      <c r="B97" t="s">
        <v>346</v>
      </c>
      <c r="C97" s="125">
        <v>2419369.2326305243</v>
      </c>
    </row>
    <row r="98" spans="1:3" x14ac:dyDescent="0.35">
      <c r="A98" t="s">
        <v>347</v>
      </c>
      <c r="B98" t="s">
        <v>348</v>
      </c>
      <c r="C98" s="125">
        <v>3361256.1372456662</v>
      </c>
    </row>
    <row r="99" spans="1:3" x14ac:dyDescent="0.35">
      <c r="A99" t="s">
        <v>349</v>
      </c>
      <c r="B99" t="s">
        <v>350</v>
      </c>
      <c r="C99" s="125">
        <v>1824636.2746333366</v>
      </c>
    </row>
    <row r="100" spans="1:3" x14ac:dyDescent="0.35">
      <c r="A100" t="s">
        <v>351</v>
      </c>
      <c r="B100" t="s">
        <v>352</v>
      </c>
      <c r="C100" s="125">
        <v>2294796.8210819424</v>
      </c>
    </row>
    <row r="101" spans="1:3" x14ac:dyDescent="0.35">
      <c r="A101" t="s">
        <v>353</v>
      </c>
      <c r="B101" t="s">
        <v>354</v>
      </c>
      <c r="C101" s="125">
        <v>1888214.6995041787</v>
      </c>
    </row>
    <row r="102" spans="1:3" x14ac:dyDescent="0.35">
      <c r="A102" t="s">
        <v>24</v>
      </c>
      <c r="B102" t="s">
        <v>355</v>
      </c>
      <c r="C102" s="125">
        <v>1130648.9362875468</v>
      </c>
    </row>
    <row r="103" spans="1:3" x14ac:dyDescent="0.35">
      <c r="A103" t="s">
        <v>356</v>
      </c>
      <c r="B103" t="s">
        <v>357</v>
      </c>
      <c r="C103" s="125">
        <v>1965979.1952469591</v>
      </c>
    </row>
    <row r="104" spans="1:3" x14ac:dyDescent="0.35">
      <c r="A104" t="s">
        <v>358</v>
      </c>
      <c r="B104" t="s">
        <v>359</v>
      </c>
      <c r="C104" s="125">
        <v>1296381.1674203845</v>
      </c>
    </row>
    <row r="105" spans="1:3" x14ac:dyDescent="0.35">
      <c r="A105" t="s">
        <v>360</v>
      </c>
      <c r="B105" t="s">
        <v>361</v>
      </c>
      <c r="C105" s="125">
        <v>836356.66030781774</v>
      </c>
    </row>
    <row r="106" spans="1:3" x14ac:dyDescent="0.35">
      <c r="A106" t="s">
        <v>362</v>
      </c>
      <c r="B106" t="s">
        <v>363</v>
      </c>
      <c r="C106" s="125">
        <v>2337383.8476382713</v>
      </c>
    </row>
    <row r="107" spans="1:3" x14ac:dyDescent="0.35">
      <c r="A107" t="s">
        <v>364</v>
      </c>
      <c r="B107" t="s">
        <v>365</v>
      </c>
      <c r="C107" s="125">
        <v>2489029.8746481691</v>
      </c>
    </row>
    <row r="108" spans="1:3" x14ac:dyDescent="0.35">
      <c r="A108" t="s">
        <v>366</v>
      </c>
      <c r="B108" t="s">
        <v>367</v>
      </c>
      <c r="C108" s="125">
        <v>157371.06856192279</v>
      </c>
    </row>
    <row r="109" spans="1:3" x14ac:dyDescent="0.35">
      <c r="A109" t="s">
        <v>368</v>
      </c>
      <c r="B109" t="s">
        <v>369</v>
      </c>
      <c r="C109" s="125">
        <v>2733899.106953505</v>
      </c>
    </row>
    <row r="110" spans="1:3" x14ac:dyDescent="0.35">
      <c r="A110" t="s">
        <v>370</v>
      </c>
      <c r="B110" t="s">
        <v>371</v>
      </c>
      <c r="C110" s="125">
        <v>3471442.2813045848</v>
      </c>
    </row>
    <row r="111" spans="1:3" x14ac:dyDescent="0.35">
      <c r="A111" t="s">
        <v>372</v>
      </c>
      <c r="B111" t="s">
        <v>373</v>
      </c>
      <c r="C111" s="125">
        <v>2435111.2446572147</v>
      </c>
    </row>
    <row r="112" spans="1:3" x14ac:dyDescent="0.35">
      <c r="A112" t="s">
        <v>374</v>
      </c>
      <c r="B112" t="s">
        <v>375</v>
      </c>
      <c r="C112" s="125">
        <v>5203825.5601117508</v>
      </c>
    </row>
    <row r="113" spans="1:3" x14ac:dyDescent="0.35">
      <c r="A113" t="s">
        <v>376</v>
      </c>
      <c r="B113" t="s">
        <v>377</v>
      </c>
      <c r="C113" s="125">
        <v>2088795.134591751</v>
      </c>
    </row>
    <row r="114" spans="1:3" x14ac:dyDescent="0.35">
      <c r="A114" t="s">
        <v>378</v>
      </c>
      <c r="B114" t="s">
        <v>379</v>
      </c>
      <c r="C114" s="125">
        <v>1177691.5293846321</v>
      </c>
    </row>
    <row r="115" spans="1:3" x14ac:dyDescent="0.35">
      <c r="A115" t="s">
        <v>380</v>
      </c>
      <c r="B115" t="s">
        <v>381</v>
      </c>
      <c r="C115" s="125">
        <v>1408359.0654332011</v>
      </c>
    </row>
    <row r="116" spans="1:3" x14ac:dyDescent="0.35">
      <c r="A116" t="s">
        <v>382</v>
      </c>
      <c r="B116" t="s">
        <v>383</v>
      </c>
      <c r="C116" s="125">
        <v>3820415.5622595348</v>
      </c>
    </row>
    <row r="117" spans="1:3" x14ac:dyDescent="0.35">
      <c r="A117" t="s">
        <v>384</v>
      </c>
      <c r="B117" t="s">
        <v>385</v>
      </c>
      <c r="C117" s="125">
        <v>1410016.3107052704</v>
      </c>
    </row>
    <row r="118" spans="1:3" x14ac:dyDescent="0.35">
      <c r="A118" t="s">
        <v>386</v>
      </c>
      <c r="B118" t="s">
        <v>387</v>
      </c>
      <c r="C118" s="125">
        <v>1484854.0073070629</v>
      </c>
    </row>
    <row r="119" spans="1:3" x14ac:dyDescent="0.35">
      <c r="A119" t="s">
        <v>388</v>
      </c>
      <c r="B119" t="s">
        <v>389</v>
      </c>
      <c r="C119" s="125">
        <v>2222676.2256023949</v>
      </c>
    </row>
    <row r="120" spans="1:3" x14ac:dyDescent="0.35">
      <c r="A120" t="s">
        <v>390</v>
      </c>
      <c r="B120" t="s">
        <v>391</v>
      </c>
      <c r="C120" s="125">
        <v>1413078.8269649893</v>
      </c>
    </row>
    <row r="121" spans="1:3" x14ac:dyDescent="0.35">
      <c r="A121" t="s">
        <v>392</v>
      </c>
      <c r="B121" t="s">
        <v>393</v>
      </c>
      <c r="C121" s="125">
        <v>2734366.0248626624</v>
      </c>
    </row>
    <row r="122" spans="1:3" x14ac:dyDescent="0.35">
      <c r="A122" t="s">
        <v>394</v>
      </c>
      <c r="B122" t="s">
        <v>395</v>
      </c>
      <c r="C122" s="125">
        <v>1779580.8904475276</v>
      </c>
    </row>
    <row r="123" spans="1:3" x14ac:dyDescent="0.35">
      <c r="A123" t="s">
        <v>396</v>
      </c>
      <c r="B123" t="s">
        <v>397</v>
      </c>
      <c r="C123" s="125">
        <v>5506547.990448894</v>
      </c>
    </row>
    <row r="124" spans="1:3" x14ac:dyDescent="0.35">
      <c r="A124" t="s">
        <v>398</v>
      </c>
      <c r="B124" t="s">
        <v>399</v>
      </c>
      <c r="C124" s="125">
        <v>2163129.7119868076</v>
      </c>
    </row>
    <row r="125" spans="1:3" x14ac:dyDescent="0.35">
      <c r="A125" t="s">
        <v>400</v>
      </c>
      <c r="B125" t="s">
        <v>401</v>
      </c>
      <c r="C125" s="125">
        <v>1685873.9702466319</v>
      </c>
    </row>
    <row r="126" spans="1:3" x14ac:dyDescent="0.35">
      <c r="A126" t="s">
        <v>402</v>
      </c>
      <c r="B126" t="s">
        <v>403</v>
      </c>
      <c r="C126" s="125">
        <v>2686721.8976745261</v>
      </c>
    </row>
    <row r="127" spans="1:3" x14ac:dyDescent="0.35">
      <c r="A127" t="s">
        <v>404</v>
      </c>
      <c r="B127" t="s">
        <v>405</v>
      </c>
      <c r="C127" s="125">
        <v>5106030.0176261086</v>
      </c>
    </row>
    <row r="128" spans="1:3" x14ac:dyDescent="0.35">
      <c r="A128" t="s">
        <v>406</v>
      </c>
      <c r="B128" t="s">
        <v>407</v>
      </c>
      <c r="C128" s="125">
        <v>2673561.913602775</v>
      </c>
    </row>
    <row r="129" spans="1:3" x14ac:dyDescent="0.35">
      <c r="A129" t="s">
        <v>408</v>
      </c>
      <c r="B129" t="s">
        <v>409</v>
      </c>
      <c r="C129" s="125">
        <v>5290829.7212035879</v>
      </c>
    </row>
    <row r="130" spans="1:3" x14ac:dyDescent="0.35">
      <c r="A130" t="s">
        <v>410</v>
      </c>
      <c r="B130" t="s">
        <v>411</v>
      </c>
      <c r="C130" s="125">
        <v>1155788.9911835445</v>
      </c>
    </row>
    <row r="131" spans="1:3" x14ac:dyDescent="0.35">
      <c r="A131" t="s">
        <v>412</v>
      </c>
      <c r="B131" t="s">
        <v>413</v>
      </c>
      <c r="C131" s="125">
        <v>1515345.5965027751</v>
      </c>
    </row>
    <row r="132" spans="1:3" x14ac:dyDescent="0.35">
      <c r="A132" t="s">
        <v>414</v>
      </c>
      <c r="B132" t="s">
        <v>415</v>
      </c>
      <c r="C132" s="125">
        <v>2224686.3264151723</v>
      </c>
    </row>
    <row r="133" spans="1:3" x14ac:dyDescent="0.35">
      <c r="A133" t="s">
        <v>416</v>
      </c>
      <c r="B133" t="s">
        <v>417</v>
      </c>
      <c r="C133" s="125">
        <v>1514547.0410618044</v>
      </c>
    </row>
    <row r="134" spans="1:3" x14ac:dyDescent="0.35">
      <c r="A134" t="s">
        <v>418</v>
      </c>
      <c r="B134" t="s">
        <v>419</v>
      </c>
      <c r="C134" s="125">
        <v>2262463.1126452019</v>
      </c>
    </row>
    <row r="135" spans="1:3" x14ac:dyDescent="0.35">
      <c r="A135" t="s">
        <v>420</v>
      </c>
      <c r="B135" t="s">
        <v>421</v>
      </c>
      <c r="C135" s="125">
        <v>1295040.8080454899</v>
      </c>
    </row>
    <row r="136" spans="1:3" x14ac:dyDescent="0.35">
      <c r="A136" t="s">
        <v>422</v>
      </c>
      <c r="B136" t="s">
        <v>423</v>
      </c>
      <c r="C136" s="125">
        <v>1235356.8090107667</v>
      </c>
    </row>
    <row r="137" spans="1:3" x14ac:dyDescent="0.35">
      <c r="A137" t="s">
        <v>424</v>
      </c>
      <c r="B137" t="s">
        <v>425</v>
      </c>
      <c r="C137" s="125">
        <v>2996279.4049479081</v>
      </c>
    </row>
    <row r="138" spans="1:3" x14ac:dyDescent="0.35">
      <c r="A138" t="s">
        <v>426</v>
      </c>
      <c r="B138" t="s">
        <v>427</v>
      </c>
      <c r="C138" s="125">
        <v>1458074.4785394245</v>
      </c>
    </row>
    <row r="139" spans="1:3" x14ac:dyDescent="0.35">
      <c r="A139" t="s">
        <v>428</v>
      </c>
      <c r="B139" t="s">
        <v>429</v>
      </c>
      <c r="C139" s="125">
        <v>3124926.9024238745</v>
      </c>
    </row>
    <row r="140" spans="1:3" x14ac:dyDescent="0.35">
      <c r="A140" t="s">
        <v>430</v>
      </c>
      <c r="B140" t="s">
        <v>431</v>
      </c>
      <c r="C140" s="125">
        <v>2819810.1945982501</v>
      </c>
    </row>
    <row r="141" spans="1:3" x14ac:dyDescent="0.35">
      <c r="A141" t="s">
        <v>432</v>
      </c>
      <c r="B141" t="s">
        <v>433</v>
      </c>
      <c r="C141" s="125">
        <v>2327527.595167533</v>
      </c>
    </row>
    <row r="142" spans="1:3" x14ac:dyDescent="0.35">
      <c r="A142" t="s">
        <v>434</v>
      </c>
      <c r="B142" t="s">
        <v>435</v>
      </c>
      <c r="C142" s="125">
        <v>2069485.1335695547</v>
      </c>
    </row>
    <row r="143" spans="1:3" x14ac:dyDescent="0.35">
      <c r="A143" t="s">
        <v>436</v>
      </c>
      <c r="B143" t="s">
        <v>437</v>
      </c>
      <c r="C143" s="125">
        <v>1440750.4235767673</v>
      </c>
    </row>
    <row r="144" spans="1:3" x14ac:dyDescent="0.35">
      <c r="A144" t="s">
        <v>438</v>
      </c>
      <c r="B144" t="s">
        <v>439</v>
      </c>
      <c r="C144" s="125">
        <v>3472997.0152921951</v>
      </c>
    </row>
    <row r="145" spans="1:3" x14ac:dyDescent="0.35">
      <c r="A145" t="s">
        <v>440</v>
      </c>
      <c r="B145" t="s">
        <v>441</v>
      </c>
      <c r="C145" s="125">
        <v>694849.62927958486</v>
      </c>
    </row>
    <row r="146" spans="1:3" x14ac:dyDescent="0.35">
      <c r="A146" t="s">
        <v>480</v>
      </c>
      <c r="B146" t="s">
        <v>443</v>
      </c>
      <c r="C146" s="125">
        <v>2465491.7735486375</v>
      </c>
    </row>
    <row r="147" spans="1:3" x14ac:dyDescent="0.35">
      <c r="A147" t="s">
        <v>444</v>
      </c>
      <c r="B147" t="s">
        <v>445</v>
      </c>
      <c r="C147" s="125">
        <v>4870362.1073581586</v>
      </c>
    </row>
    <row r="148" spans="1:3" x14ac:dyDescent="0.35">
      <c r="A148" t="s">
        <v>446</v>
      </c>
      <c r="B148" t="s">
        <v>447</v>
      </c>
      <c r="C148" s="125">
        <v>1951507.1151802272</v>
      </c>
    </row>
    <row r="149" spans="1:3" x14ac:dyDescent="0.35">
      <c r="A149" t="s">
        <v>448</v>
      </c>
      <c r="B149" t="s">
        <v>449</v>
      </c>
      <c r="C149" s="125">
        <v>1522795.5238137855</v>
      </c>
    </row>
    <row r="150" spans="1:3" x14ac:dyDescent="0.35">
      <c r="A150" t="s">
        <v>450</v>
      </c>
      <c r="B150" t="s">
        <v>451</v>
      </c>
      <c r="C150" s="125">
        <v>2818234.3022333151</v>
      </c>
    </row>
    <row r="151" spans="1:3" x14ac:dyDescent="0.35">
      <c r="A151" t="s">
        <v>452</v>
      </c>
      <c r="B151" t="s">
        <v>453</v>
      </c>
      <c r="C151" s="125">
        <v>2728656.405224503</v>
      </c>
    </row>
    <row r="152" spans="1:3" x14ac:dyDescent="0.35">
      <c r="A152" t="s">
        <v>454</v>
      </c>
      <c r="B152" t="s">
        <v>455</v>
      </c>
      <c r="C152" s="125">
        <v>587905.20588959486</v>
      </c>
    </row>
    <row r="153" spans="1:3" x14ac:dyDescent="0.35">
      <c r="A153" t="s">
        <v>456</v>
      </c>
      <c r="B153" t="s">
        <v>457</v>
      </c>
      <c r="C153" s="125">
        <v>3049345.0913307257</v>
      </c>
    </row>
    <row r="154" spans="1:3" x14ac:dyDescent="0.35">
      <c r="A154" t="s">
        <v>458</v>
      </c>
      <c r="B154" t="s">
        <v>459</v>
      </c>
      <c r="C154" s="125">
        <v>525573.34974398429</v>
      </c>
    </row>
    <row r="155" spans="1:3" x14ac:dyDescent="0.35">
      <c r="A155" t="s">
        <v>460</v>
      </c>
      <c r="B155" t="s">
        <v>461</v>
      </c>
      <c r="C155" s="125">
        <v>2631877.2493528831</v>
      </c>
    </row>
    <row r="156" spans="1:3" x14ac:dyDescent="0.35">
      <c r="A156" t="s">
        <v>462</v>
      </c>
      <c r="B156" t="s">
        <v>463</v>
      </c>
      <c r="C156" s="125">
        <v>3949139.1876343563</v>
      </c>
    </row>
    <row r="157" spans="1:3" x14ac:dyDescent="0.35">
      <c r="A157" t="s">
        <v>464</v>
      </c>
      <c r="B157" t="s">
        <v>465</v>
      </c>
      <c r="C157" s="125">
        <v>1037906.4705233289</v>
      </c>
    </row>
  </sheetData>
  <sheetProtection algorithmName="SHA-512" hashValue="RP/geZNIVV2VQmAKDs8CubmYoJZmr0o02ZFYJvrPGfb7f+CeDnFLnNqVFt6w+XyMuWT9G2Q6xPD07MX1U7W2vQ==" saltValue="RVeJl7oNomKBManBhI7ibg==" spinCount="100000" sheet="1" objects="1" scenarios="1" selectLockedCells="1" selectUnlockedCells="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ABCF-DB48-486F-A2D9-AC7F399504AA}">
  <dimension ref="B1:CQ4"/>
  <sheetViews>
    <sheetView workbookViewId="0"/>
  </sheetViews>
  <sheetFormatPr defaultRowHeight="14.5" x14ac:dyDescent="0.35"/>
  <cols>
    <col min="1" max="1" width="3.1796875" customWidth="1"/>
    <col min="2" max="2" width="24.453125" customWidth="1"/>
    <col min="3" max="3" width="48.1796875" customWidth="1"/>
    <col min="4" max="4" width="19.7265625" customWidth="1"/>
    <col min="5" max="5" width="15.453125" customWidth="1"/>
    <col min="6" max="6" width="25.7265625" customWidth="1"/>
    <col min="7" max="7" width="27.81640625" customWidth="1"/>
    <col min="8" max="8" width="21.54296875" customWidth="1"/>
    <col min="9" max="9" width="21.453125" bestFit="1" customWidth="1"/>
    <col min="10" max="10" width="14.81640625" bestFit="1" customWidth="1"/>
    <col min="11" max="11" width="21.81640625" customWidth="1"/>
    <col min="12" max="12" width="19.81640625" bestFit="1" customWidth="1"/>
    <col min="13" max="13" width="19.54296875" bestFit="1" customWidth="1"/>
    <col min="14" max="14" width="29" bestFit="1" customWidth="1"/>
    <col min="15" max="15" width="22.1796875" bestFit="1" customWidth="1"/>
    <col min="16" max="16" width="17.54296875" customWidth="1"/>
    <col min="17" max="17" width="62" customWidth="1"/>
    <col min="18" max="22" width="28.26953125" customWidth="1"/>
    <col min="23" max="23" width="21.453125" customWidth="1"/>
    <col min="24" max="24" width="20.81640625" customWidth="1"/>
    <col min="25" max="25" width="20" bestFit="1" customWidth="1"/>
    <col min="26" max="26" width="24.453125" customWidth="1"/>
    <col min="27" max="27" width="20.54296875" customWidth="1"/>
    <col min="28" max="28" width="23.26953125" customWidth="1"/>
    <col min="29" max="29" width="26.1796875" bestFit="1" customWidth="1"/>
    <col min="30" max="30" width="18.453125" bestFit="1" customWidth="1"/>
    <col min="31" max="31" width="15.453125" bestFit="1" customWidth="1"/>
    <col min="32" max="32" width="13.453125" bestFit="1" customWidth="1"/>
    <col min="33" max="33" width="26.1796875" bestFit="1" customWidth="1"/>
    <col min="34" max="34" width="13.1796875" bestFit="1" customWidth="1"/>
    <col min="35" max="35" width="11.81640625" bestFit="1" customWidth="1"/>
    <col min="36" max="36" width="26.1796875" bestFit="1" customWidth="1"/>
    <col min="37" max="37" width="26.26953125" customWidth="1"/>
    <col min="38" max="38" width="12.7265625" bestFit="1" customWidth="1"/>
    <col min="39" max="39" width="11" bestFit="1" customWidth="1"/>
    <col min="40" max="40" width="32.7265625" customWidth="1"/>
    <col min="41" max="41" width="29.7265625" customWidth="1"/>
    <col min="42" max="42" width="14.1796875" bestFit="1" customWidth="1"/>
    <col min="43" max="43" width="17.81640625" customWidth="1"/>
    <col min="44" max="45" width="26.1796875" bestFit="1" customWidth="1"/>
    <col min="46" max="46" width="27.54296875" bestFit="1" customWidth="1"/>
    <col min="47" max="47" width="25" bestFit="1" customWidth="1"/>
    <col min="48" max="48" width="27.81640625" bestFit="1" customWidth="1"/>
    <col min="49" max="49" width="33.54296875" bestFit="1" customWidth="1"/>
    <col min="50" max="50" width="31" bestFit="1" customWidth="1"/>
    <col min="51" max="51" width="16.1796875" bestFit="1" customWidth="1"/>
    <col min="52" max="52" width="18.26953125" bestFit="1" customWidth="1"/>
    <col min="53" max="53" width="17.7265625" bestFit="1" customWidth="1"/>
    <col min="54" max="54" width="12.7265625" bestFit="1" customWidth="1"/>
    <col min="55" max="55" width="20.7265625" bestFit="1" customWidth="1"/>
    <col min="56" max="56" width="16.81640625" bestFit="1" customWidth="1"/>
    <col min="57" max="57" width="13.54296875" bestFit="1" customWidth="1"/>
    <col min="58" max="58" width="18.453125" bestFit="1" customWidth="1"/>
    <col min="59" max="59" width="13.1796875" bestFit="1" customWidth="1"/>
    <col min="60" max="60" width="14.1796875" bestFit="1" customWidth="1"/>
    <col min="61" max="61" width="11.7265625" bestFit="1" customWidth="1"/>
    <col min="62" max="62" width="12.7265625" bestFit="1" customWidth="1"/>
    <col min="63" max="63" width="11" bestFit="1" customWidth="1"/>
    <col min="64" max="64" width="13.453125" bestFit="1" customWidth="1"/>
    <col min="65" max="65" width="12" bestFit="1" customWidth="1"/>
    <col min="66" max="66" width="9.81640625" bestFit="1" customWidth="1"/>
    <col min="67" max="67" width="16.453125" bestFit="1" customWidth="1"/>
    <col min="68" max="68" width="12.54296875" bestFit="1" customWidth="1"/>
    <col min="69" max="69" width="11.54296875" bestFit="1" customWidth="1"/>
    <col min="70" max="70" width="20.1796875" bestFit="1" customWidth="1"/>
    <col min="71" max="71" width="13.453125" bestFit="1" customWidth="1"/>
    <col min="72" max="72" width="15.81640625" bestFit="1" customWidth="1"/>
    <col min="73" max="73" width="17.453125" bestFit="1" customWidth="1"/>
    <col min="74" max="74" width="26.453125" bestFit="1" customWidth="1"/>
    <col min="75" max="75" width="20.54296875" bestFit="1" customWidth="1"/>
    <col min="76" max="76" width="19.54296875" bestFit="1" customWidth="1"/>
    <col min="77" max="77" width="14.54296875" bestFit="1" customWidth="1"/>
    <col min="78" max="78" width="20.7265625" bestFit="1" customWidth="1"/>
    <col min="79" max="79" width="17.1796875" bestFit="1" customWidth="1"/>
    <col min="80" max="80" width="13.54296875" bestFit="1" customWidth="1"/>
    <col min="81" max="81" width="18.54296875" bestFit="1" customWidth="1"/>
    <col min="82" max="82" width="13.1796875" bestFit="1" customWidth="1"/>
    <col min="83" max="84" width="11.7265625" bestFit="1" customWidth="1"/>
    <col min="85" max="85" width="12.7265625" bestFit="1" customWidth="1"/>
    <col min="86" max="86" width="11.26953125" bestFit="1" customWidth="1"/>
    <col min="87" max="87" width="14.453125" bestFit="1" customWidth="1"/>
    <col min="88" max="88" width="12" bestFit="1" customWidth="1"/>
    <col min="89" max="89" width="11.1796875" bestFit="1" customWidth="1"/>
    <col min="90" max="90" width="16.81640625" bestFit="1" customWidth="1"/>
    <col min="91" max="91" width="12.54296875" bestFit="1" customWidth="1"/>
    <col min="92" max="92" width="11.54296875" bestFit="1" customWidth="1"/>
    <col min="93" max="93" width="20.81640625" bestFit="1" customWidth="1"/>
    <col min="94" max="94" width="13.453125" bestFit="1" customWidth="1"/>
    <col min="95" max="95" width="15.81640625" bestFit="1" customWidth="1"/>
    <col min="96" max="96" width="15.1796875" bestFit="1" customWidth="1"/>
  </cols>
  <sheetData>
    <row r="1" spans="2:95" x14ac:dyDescent="0.35">
      <c r="B1" t="s">
        <v>481</v>
      </c>
    </row>
    <row r="3" spans="2:95" ht="44.25" customHeight="1" x14ac:dyDescent="0.35">
      <c r="B3" s="32" t="s">
        <v>482</v>
      </c>
      <c r="C3" s="32" t="s">
        <v>22</v>
      </c>
      <c r="D3" s="32" t="s">
        <v>136</v>
      </c>
      <c r="E3" s="32" t="s">
        <v>483</v>
      </c>
      <c r="F3" s="32" t="s">
        <v>139</v>
      </c>
      <c r="G3" s="32" t="s">
        <v>26</v>
      </c>
      <c r="H3" s="32" t="s">
        <v>27</v>
      </c>
      <c r="I3" s="32" t="s">
        <v>484</v>
      </c>
      <c r="J3" s="32" t="s">
        <v>485</v>
      </c>
      <c r="K3" s="32" t="s">
        <v>486</v>
      </c>
      <c r="L3" s="32" t="s">
        <v>487</v>
      </c>
      <c r="M3" s="32" t="s">
        <v>488</v>
      </c>
      <c r="N3" s="32" t="s">
        <v>489</v>
      </c>
      <c r="O3" s="32" t="s">
        <v>490</v>
      </c>
      <c r="P3" s="32" t="s">
        <v>491</v>
      </c>
      <c r="Q3" s="32" t="s">
        <v>45</v>
      </c>
      <c r="R3" s="32" t="s">
        <v>41</v>
      </c>
      <c r="S3" s="32" t="s">
        <v>40</v>
      </c>
      <c r="T3" s="32" t="s">
        <v>492</v>
      </c>
      <c r="U3" s="32" t="s">
        <v>63</v>
      </c>
      <c r="V3" s="32" t="s">
        <v>64</v>
      </c>
      <c r="W3" s="32" t="s">
        <v>65</v>
      </c>
      <c r="X3" s="32" t="s">
        <v>66</v>
      </c>
      <c r="Y3" s="32" t="s">
        <v>80</v>
      </c>
      <c r="Z3" s="32" t="s">
        <v>81</v>
      </c>
      <c r="AA3" s="32" t="s">
        <v>82</v>
      </c>
      <c r="AB3" s="32" t="s">
        <v>83</v>
      </c>
      <c r="AC3" s="32" t="s">
        <v>84</v>
      </c>
      <c r="AD3" s="32" t="s">
        <v>85</v>
      </c>
      <c r="AE3" s="32" t="s">
        <v>493</v>
      </c>
      <c r="AF3" s="32" t="s">
        <v>69</v>
      </c>
      <c r="AG3" s="32" t="s">
        <v>70</v>
      </c>
      <c r="AH3" s="32" t="s">
        <v>71</v>
      </c>
      <c r="AI3" s="32" t="s">
        <v>72</v>
      </c>
      <c r="AJ3" s="32" t="s">
        <v>73</v>
      </c>
      <c r="AK3" s="32" t="s">
        <v>76</v>
      </c>
      <c r="AL3" s="32" t="s">
        <v>77</v>
      </c>
      <c r="AM3" s="32" t="s">
        <v>494</v>
      </c>
      <c r="AN3" s="32" t="s">
        <v>495</v>
      </c>
      <c r="AO3" s="32" t="s">
        <v>496</v>
      </c>
      <c r="AP3" s="32" t="s">
        <v>497</v>
      </c>
      <c r="AQ3" s="32" t="s">
        <v>498</v>
      </c>
      <c r="AR3" s="32" t="s">
        <v>499</v>
      </c>
      <c r="AS3" s="32" t="s">
        <v>500</v>
      </c>
      <c r="AT3" s="32" t="s">
        <v>473</v>
      </c>
      <c r="AU3" s="32" t="s">
        <v>474</v>
      </c>
      <c r="AV3" s="32" t="s">
        <v>475</v>
      </c>
      <c r="AW3" s="32" t="s">
        <v>476</v>
      </c>
      <c r="AX3" s="32" t="s">
        <v>501</v>
      </c>
      <c r="AY3" s="32" t="s">
        <v>502</v>
      </c>
      <c r="AZ3" s="32" t="s">
        <v>503</v>
      </c>
      <c r="BA3" s="32" t="s">
        <v>504</v>
      </c>
      <c r="BB3" s="32" t="s">
        <v>505</v>
      </c>
      <c r="BC3" s="32" t="s">
        <v>506</v>
      </c>
      <c r="BD3" s="32" t="s">
        <v>507</v>
      </c>
      <c r="BE3" s="32" t="s">
        <v>508</v>
      </c>
      <c r="BF3" s="32" t="s">
        <v>509</v>
      </c>
      <c r="BG3" s="32" t="s">
        <v>510</v>
      </c>
      <c r="BH3" s="32" t="s">
        <v>511</v>
      </c>
      <c r="BI3" s="32" t="s">
        <v>512</v>
      </c>
      <c r="BJ3" s="32" t="s">
        <v>513</v>
      </c>
      <c r="BK3" s="32" t="s">
        <v>514</v>
      </c>
      <c r="BL3" s="32" t="s">
        <v>515</v>
      </c>
      <c r="BM3" s="32" t="s">
        <v>516</v>
      </c>
      <c r="BN3" s="32" t="s">
        <v>517</v>
      </c>
      <c r="BO3" s="32" t="s">
        <v>518</v>
      </c>
      <c r="BP3" s="32" t="s">
        <v>519</v>
      </c>
      <c r="BQ3" s="32" t="s">
        <v>520</v>
      </c>
      <c r="BR3" s="32" t="s">
        <v>521</v>
      </c>
      <c r="BS3" s="32" t="s">
        <v>522</v>
      </c>
      <c r="BT3" s="32" t="s">
        <v>523</v>
      </c>
      <c r="BU3" s="32" t="s">
        <v>524</v>
      </c>
      <c r="BV3" s="32" t="s">
        <v>525</v>
      </c>
      <c r="BW3" s="32" t="s">
        <v>526</v>
      </c>
      <c r="BX3" s="32" t="s">
        <v>527</v>
      </c>
      <c r="BY3" s="32" t="s">
        <v>528</v>
      </c>
      <c r="BZ3" s="32" t="s">
        <v>529</v>
      </c>
      <c r="CA3" s="32" t="s">
        <v>530</v>
      </c>
      <c r="CB3" s="32" t="s">
        <v>531</v>
      </c>
      <c r="CC3" s="32" t="s">
        <v>532</v>
      </c>
      <c r="CD3" s="32" t="s">
        <v>533</v>
      </c>
      <c r="CE3" s="32" t="s">
        <v>534</v>
      </c>
      <c r="CF3" s="32" t="s">
        <v>535</v>
      </c>
      <c r="CG3" s="32" t="s">
        <v>536</v>
      </c>
      <c r="CH3" s="32" t="s">
        <v>537</v>
      </c>
      <c r="CI3" s="32" t="s">
        <v>538</v>
      </c>
      <c r="CJ3" s="32" t="s">
        <v>539</v>
      </c>
      <c r="CK3" s="32" t="s">
        <v>540</v>
      </c>
      <c r="CL3" s="32" t="s">
        <v>541</v>
      </c>
      <c r="CM3" s="32" t="s">
        <v>542</v>
      </c>
      <c r="CN3" s="32" t="s">
        <v>543</v>
      </c>
      <c r="CO3" s="32" t="s">
        <v>544</v>
      </c>
      <c r="CP3" s="32" t="s">
        <v>545</v>
      </c>
      <c r="CQ3" s="32" t="s">
        <v>546</v>
      </c>
    </row>
    <row r="4" spans="2:95" ht="28.5" customHeight="1" x14ac:dyDescent="0.35">
      <c r="B4" s="31" t="str">
        <f>IF('1 - Governance'!$B$11="","",'1 - Governance'!$B$11)</f>
        <v>Reading UA</v>
      </c>
      <c r="C4" s="31" t="str">
        <f>IF(Table2[[#This Row],[Local Authority]]="","",_xlfn.XLOOKUP(Table2[[#This Row],[Local Authority]],'5 - LA codes'!$A$3:$A$155,'5 - LA codes'!$B$3:$B$155))</f>
        <v>LA055</v>
      </c>
      <c r="D4" s="31" t="str">
        <f>IF(Table2[[#This Row],[Local Authority]]="","",_xlfn.XLOOKUP(Table2[[#This Row],[Local Authority]],'5 - LA codes'!$A$3:$A$155,'5 - LA codes'!$C$3:$C$155))</f>
        <v>Q1</v>
      </c>
      <c r="E4" s="32" t="str">
        <f>IF(Table2[[#This Row],[Local Authority]]="","",_xlfn.XLOOKUP(Table2[[#This Row],[Local Authority]],'5 - LA codes'!$A$3:$A$155,'5 - LA codes'!$D$3:$D$155))</f>
        <v>South East</v>
      </c>
      <c r="F4" s="31" t="str">
        <f>IF(Table2[[#This Row],[Local Authority]]="","",_xlfn.XLOOKUP(Table2[[#This Row],[Local Authority]],'5 - LA codes'!$A$3:$A$155,'5 - LA codes'!$F$3:$F$155))</f>
        <v>Predominantly Urban</v>
      </c>
      <c r="G4" s="31" t="str">
        <f>IF('1 - Governance'!$B$15="","",'1 - Governance'!$B$15)</f>
        <v>01/04/2024 - 30/09/2024</v>
      </c>
      <c r="H4" s="31" t="str">
        <f>IF('1 - Governance'!$C$15="","",'1 - Governance'!$C$15)</f>
        <v>Final MI return</v>
      </c>
      <c r="I4" s="33">
        <f>IF('1 - Governance'!$D$15="","",'1 - Governance'!$D$15)</f>
        <v>45590</v>
      </c>
      <c r="J4" s="31" t="str">
        <f>IF('1 - Governance'!$B$19="","",'1 - Governance'!$B$19)</f>
        <v>Darren Carter</v>
      </c>
      <c r="K4" s="31" t="str">
        <f>IF('1 - Governance'!$C$19="","",'1 - Governance'!$C$19)</f>
        <v>darren.carter@reading.gov.uk</v>
      </c>
      <c r="L4" s="31" t="str">
        <f>IF('1 - Governance'!$D$19="","",'1 - Governance'!$D$19)</f>
        <v>Y</v>
      </c>
      <c r="M4" s="31" t="str">
        <f>IF('1 - Governance'!$E$19="","",'1 - Governance'!$E$19)</f>
        <v>Mark Redfearn</v>
      </c>
      <c r="N4" s="34">
        <f>IF('1 - Governance'!$E$23="","",'1 - Governance'!$E$23)</f>
        <v>1130648.9362875468</v>
      </c>
      <c r="O4" s="35">
        <f>IF('1 - Governance'!$D$23="","",'1 - Governance'!$D$23)</f>
        <v>1130648</v>
      </c>
      <c r="P4" s="36">
        <f>IF('1 - Governance'!$F$23="","",'1 - Governance'!$F$23)</f>
        <v>0.99999917190250953</v>
      </c>
      <c r="Q4" s="146" t="str">
        <f>IF('1 - Governance'!$B$27="","",'1 - Governance'!$B$27)</f>
        <v>Activity and spend in this period relates to all elements of the HSF5 scheme within Reading.  Please note, the reported spend and activity on Housing Costs relates to combination of information that applicants for cost-of-living support have provided when presented with the different options based on the DWP reporting requirements, and an apportionment of spend for general cost of living support across the different required categories.  This spend and activity was not a pre-designed element of the HSF scheme in Reading.</v>
      </c>
      <c r="R4" s="35">
        <f>IF('1 - Governance'!$C$23="","",'1 - Governance'!$C$23)</f>
        <v>63537</v>
      </c>
      <c r="S4" s="35">
        <f>IF('1 - Governance'!$B$23="","",'1 - Governance'!$B$23)</f>
        <v>1067111</v>
      </c>
      <c r="T4" s="35">
        <f>IF('2 - Spend'!$C$16="","",'2 - Spend'!$C$16)</f>
        <v>0</v>
      </c>
      <c r="U4" s="35">
        <f>IF('2 - Spend'!$B$20="","",'2 - Spend'!$B$20)</f>
        <v>706726</v>
      </c>
      <c r="V4" s="35">
        <f>IF('2 - Spend'!$C$20="","",'2 - Spend'!$C$20)</f>
        <v>5500</v>
      </c>
      <c r="W4" s="35">
        <f>IF('2 - Spend'!$D$20="","",'2 - Spend'!$D$20)</f>
        <v>123750</v>
      </c>
      <c r="X4" s="35">
        <f>IF('2 - Spend'!$E$20="","",'2 - Spend'!$E$20)</f>
        <v>231135</v>
      </c>
      <c r="Y4" s="35">
        <f>'2 - Spend'!B32</f>
        <v>213245</v>
      </c>
      <c r="Z4" s="35">
        <f>'2 - Spend'!C32</f>
        <v>0</v>
      </c>
      <c r="AA4" s="35">
        <f>'2 - Spend'!D32</f>
        <v>174745</v>
      </c>
      <c r="AB4" s="35">
        <f>'2 - Spend'!E32</f>
        <v>152435</v>
      </c>
      <c r="AC4" s="35">
        <f>'2 - Spend'!F32</f>
        <v>366251</v>
      </c>
      <c r="AD4" s="35">
        <f>'2 - Spend'!G32</f>
        <v>160435</v>
      </c>
      <c r="AE4" s="35">
        <f>'2 - Spend'!H32</f>
        <v>0</v>
      </c>
      <c r="AF4" s="35">
        <f>IF('2 - Spend'!$B$24="","",'2 - Spend'!$B$24)</f>
        <v>657256</v>
      </c>
      <c r="AG4" s="35">
        <f>IF('2 - Spend'!$C$24="","",'2 - Spend'!$C$24)</f>
        <v>289855</v>
      </c>
      <c r="AH4" s="35">
        <f>IF('2 - Spend'!$D$24="","",'2 - Spend'!$D$24)</f>
        <v>120000</v>
      </c>
      <c r="AI4" s="35">
        <f>IF('2 - Spend'!$E$24="","",'2 - Spend'!$E$24)</f>
        <v>0</v>
      </c>
      <c r="AJ4" s="35">
        <f>IF('2 - Spend'!$F$24="","",'2 - Spend'!$F$24)</f>
        <v>0</v>
      </c>
      <c r="AK4" s="35">
        <f>IF('2 - Spend'!$B$28="","",'2 - Spend'!$B$28)</f>
        <v>259375</v>
      </c>
      <c r="AL4" s="35">
        <f>IF('2 - Spend'!$C$28="","",'2 - Spend'!$C$28)</f>
        <v>687736</v>
      </c>
      <c r="AM4" s="35">
        <f>IF('2 - Spend'!$D$28="","",'2 - Spend'!$D$28)</f>
        <v>120000</v>
      </c>
      <c r="AN4" s="145" t="str">
        <f>IF('2 - Spend'!$B$36="","",'2 - Spend'!$B$36)</f>
        <v>3. A combination of 1. and 2</v>
      </c>
      <c r="AO4" s="145" t="str">
        <f>IF('2 - Spend'!$C$35="","",'2 - Spend'!$C$35)</f>
        <v>If you have reported spend on Housing Costs, please confirm the particular groups and types of support that you have provided including value of spend:</v>
      </c>
      <c r="AP4" s="35">
        <f>IF('2 - Spend'!$F$20="","",'2 - Spend'!$F$20)</f>
        <v>1067111</v>
      </c>
      <c r="AQ4" s="35">
        <f>'2 - Spend'!I32</f>
        <v>1067111</v>
      </c>
      <c r="AR4" s="35">
        <f>IF('2 - Spend'!$G$24="","",'2 - Spend'!$G$24)</f>
        <v>1067111</v>
      </c>
      <c r="AS4" s="35">
        <f>IF('2 - Spend'!$E$28="","",'2 - Spend'!$E$28)</f>
        <v>1067111</v>
      </c>
      <c r="AT4" s="35" t="b">
        <f>IF('2 - Spend'!$F$20='1 - Governance'!$B$23,TRUE,FALSE)</f>
        <v>1</v>
      </c>
      <c r="AU4" s="35" t="b">
        <f>IF('2 - Spend'!I32='1 - Governance'!$B$23,TRUE,FALSE)</f>
        <v>1</v>
      </c>
      <c r="AV4" s="35" t="b">
        <f>IF('2 - Spend'!$G$24='1 - Governance'!$B$23,TRUE,FALSE)</f>
        <v>1</v>
      </c>
      <c r="AW4" s="35" t="b">
        <f>IF('2 - Spend'!$E$28='1 - Governance'!$B$23,TRUE,FALSE)</f>
        <v>1</v>
      </c>
      <c r="AX4" s="37">
        <f>IF('3 - Volumes'!$B$8="","",'3 - Volumes'!$B$8)</f>
        <v>3994</v>
      </c>
      <c r="AY4" s="37">
        <f>IF('3 - Volumes'!$C$8="","",'3 - Volumes'!$C$8)</f>
        <v>71</v>
      </c>
      <c r="AZ4" s="37">
        <f>IF('3 - Volumes'!$D$8="","",'3 - Volumes'!$D$8)</f>
        <v>990</v>
      </c>
      <c r="BA4" s="37">
        <f>IF('3 - Volumes'!$E$8="","",'3 - Volumes'!$E$8)</f>
        <v>5875</v>
      </c>
      <c r="BB4" s="144">
        <f>'3 - Volumes'!B20</f>
        <v>1380</v>
      </c>
      <c r="BC4" s="144">
        <f>'3 - Volumes'!C20</f>
        <v>0</v>
      </c>
      <c r="BD4" s="144">
        <f>'3 - Volumes'!D20</f>
        <v>1072</v>
      </c>
      <c r="BE4" s="144">
        <f>'3 - Volumes'!E20</f>
        <v>894</v>
      </c>
      <c r="BF4" s="144">
        <f>'3 - Volumes'!F20</f>
        <v>6626</v>
      </c>
      <c r="BG4" s="144">
        <f>'3 - Volumes'!G20</f>
        <v>958</v>
      </c>
      <c r="BH4" s="144">
        <f>'3 - Volumes'!H20</f>
        <v>0</v>
      </c>
      <c r="BI4" s="37">
        <f>IF('3 - Volumes'!$B$12="","",'3 - Volumes'!$B$12)</f>
        <v>3508</v>
      </c>
      <c r="BJ4" s="37">
        <f>IF('3 - Volumes'!$C$12="","",'3 - Volumes'!$C$12)</f>
        <v>2240</v>
      </c>
      <c r="BK4" s="37">
        <f>IF('3 - Volumes'!$D$12="","",'3 - Volumes'!$D$12)</f>
        <v>5182</v>
      </c>
      <c r="BL4" s="37">
        <f>IF('3 - Volumes'!$E$12="","",'3 - Volumes'!$E$12)</f>
        <v>0</v>
      </c>
      <c r="BM4" s="37">
        <f>IF('3 - Volumes'!$F$12="","",'3 - Volumes'!$F$12)</f>
        <v>0</v>
      </c>
      <c r="BN4" s="37">
        <f>IF('3 - Volumes'!$B$16="","",'3 - Volumes'!$B$16)</f>
        <v>2075</v>
      </c>
      <c r="BO4" s="37">
        <f>IF('3 - Volumes'!$C$16="","",'3 - Volumes'!$C$16)</f>
        <v>3673</v>
      </c>
      <c r="BP4" s="37">
        <f>IF('3 - Volumes'!$D$16="","",'3 - Volumes'!$D$16)</f>
        <v>5182</v>
      </c>
      <c r="BQ4" s="37">
        <f>IF('3 - Volumes'!$F$8="","",'3 - Volumes'!$F$8)</f>
        <v>10930</v>
      </c>
      <c r="BR4" s="37">
        <f>IF('3 - Volumes'!I20="","",'3 - Volumes'!I20)</f>
        <v>10930</v>
      </c>
      <c r="BS4" s="37">
        <f>IF('3 - Volumes'!$G$12="","",'3 - Volumes'!$G$12)</f>
        <v>10930</v>
      </c>
      <c r="BT4" s="37">
        <f>IF('3 - Volumes'!$E$16="","",'3 - Volumes'!$E$16)</f>
        <v>10930</v>
      </c>
      <c r="BU4" s="37">
        <f>IF('4 - Households helped'!$B$8="","",'4 - Households helped'!$B$8)</f>
        <v>3994</v>
      </c>
      <c r="BV4" s="37">
        <f>IF('4 - Households helped'!$C$8="","",'4 - Households helped'!$C$8)</f>
        <v>71</v>
      </c>
      <c r="BW4" s="37">
        <f>IF('4 - Households helped'!$D$8="","",'4 - Households helped'!$D$8)</f>
        <v>990</v>
      </c>
      <c r="BX4" s="37">
        <f>IF('4 - Households helped'!$E$8="","",'4 - Households helped'!$E$8)</f>
        <v>5875</v>
      </c>
      <c r="BY4" s="144">
        <f>'4 - Households helped'!B20</f>
        <v>1380</v>
      </c>
      <c r="BZ4" s="144">
        <f>'4 - Households helped'!C20</f>
        <v>0</v>
      </c>
      <c r="CA4" s="144">
        <f>'4 - Households helped'!D20</f>
        <v>1072</v>
      </c>
      <c r="CB4" s="144">
        <f>'4 - Households helped'!E20</f>
        <v>894</v>
      </c>
      <c r="CC4" s="144">
        <f>'4 - Households helped'!F20</f>
        <v>6626</v>
      </c>
      <c r="CD4" s="144">
        <f>'4 - Households helped'!G20</f>
        <v>958</v>
      </c>
      <c r="CE4" s="144">
        <f>'4 - Households helped'!H20</f>
        <v>0</v>
      </c>
      <c r="CF4" s="37">
        <f>IF('4 - Households helped'!$B$12="","",'4 - Households helped'!$B$12)</f>
        <v>3508</v>
      </c>
      <c r="CG4" s="37">
        <f>IF('4 - Households helped'!$C$12="","",'4 - Households helped'!$C$12)</f>
        <v>2240</v>
      </c>
      <c r="CH4" s="37">
        <f>IF('4 - Households helped'!$D$12="","",'4 - Households helped'!$D$12)</f>
        <v>5182</v>
      </c>
      <c r="CI4" s="37">
        <f>IF('4 - Households helped'!$E$12="","",'4 - Households helped'!$E$12)</f>
        <v>0</v>
      </c>
      <c r="CJ4" s="37">
        <f>IF('4 - Households helped'!$F$12="","",'4 - Households helped'!$F$12)</f>
        <v>0</v>
      </c>
      <c r="CK4" s="37">
        <f>IF('4 - Households helped'!$B$16="","",'4 - Households helped'!$B$16)</f>
        <v>2075</v>
      </c>
      <c r="CL4" s="37">
        <f>IF('4 - Households helped'!$C$16="","",'4 - Households helped'!$C$16)</f>
        <v>3673</v>
      </c>
      <c r="CM4" s="37">
        <f>IF('4 - Households helped'!$D$16="","",'4 - Households helped'!$D$16)</f>
        <v>5182</v>
      </c>
      <c r="CN4" s="37">
        <f>IF('4 - Households helped'!$F$8="","",'4 - Households helped'!$F$8)</f>
        <v>10930</v>
      </c>
      <c r="CO4" s="37">
        <f>IF('4 - Households helped'!I20="","",'4 - Households helped'!I20)</f>
        <v>10930</v>
      </c>
      <c r="CP4" s="37">
        <f>IF('4 - Households helped'!$G$12="","",'4 - Households helped'!$G$12)</f>
        <v>10930</v>
      </c>
      <c r="CQ4" s="37">
        <f>IF('4 - Households helped'!$E$16="","",'4 - Households helped'!$E$16)</f>
        <v>10930</v>
      </c>
    </row>
  </sheetData>
  <sheetProtection selectLockedCells="1" selectUnlockedCells="1"/>
  <phoneticPr fontId="21"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57c232-7a5c-4936-9bbe-79e32296af56">
      <Terms xmlns="http://schemas.microsoft.com/office/infopath/2007/PartnerControls"/>
    </lcf76f155ced4ddcb4097134ff3c332f>
    <TaxCatchAll xmlns="00809153-8b61-4173-adae-1646f2146c69"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F229C0EB1880949A71397B1488E853D" ma:contentTypeVersion="19" ma:contentTypeDescription="Create a new document." ma:contentTypeScope="" ma:versionID="770835c0e39f5dc9925bfc516c9bb386">
  <xsd:schema xmlns:xsd="http://www.w3.org/2001/XMLSchema" xmlns:xs="http://www.w3.org/2001/XMLSchema" xmlns:p="http://schemas.microsoft.com/office/2006/metadata/properties" xmlns:ns2="00809153-8b61-4173-adae-1646f2146c69" xmlns:ns3="4857c232-7a5c-4936-9bbe-79e32296af56" targetNamespace="http://schemas.microsoft.com/office/2006/metadata/properties" ma:root="true" ma:fieldsID="4ad74f24724a2de08b1eee6df6f11629" ns2:_="" ns3:_="">
    <xsd:import namespace="00809153-8b61-4173-adae-1646f2146c69"/>
    <xsd:import namespace="4857c232-7a5c-4936-9bbe-79e32296af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DateTake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09153-8b61-4173-adae-1646f2146c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1d5033a-fe1a-4504-9b79-764186f7b969}" ma:internalName="TaxCatchAll" ma:showField="CatchAllData" ma:web="00809153-8b61-4173-adae-1646f2146c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57c232-7a5c-4936-9bbe-79e32296af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bef11b6-0958-4610-a2c8-35c8ec14b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F54AC-F2CC-408E-9828-38FB9879C414}">
  <ds:schemaRefs>
    <ds:schemaRef ds:uri="http://schemas.microsoft.com/office/2006/metadata/properties"/>
    <ds:schemaRef ds:uri="http://schemas.microsoft.com/office/infopath/2007/PartnerControls"/>
    <ds:schemaRef ds:uri="4857c232-7a5c-4936-9bbe-79e32296af56"/>
    <ds:schemaRef ds:uri="00809153-8b61-4173-adae-1646f2146c69"/>
  </ds:schemaRefs>
</ds:datastoreItem>
</file>

<file path=customXml/itemProps2.xml><?xml version="1.0" encoding="utf-8"?>
<ds:datastoreItem xmlns:ds="http://schemas.openxmlformats.org/officeDocument/2006/customXml" ds:itemID="{7C1F988B-710B-4E08-B547-ED34029199C8}">
  <ds:schemaRefs>
    <ds:schemaRef ds:uri="http://schemas.microsoft.com/DataMashup"/>
  </ds:schemaRefs>
</ds:datastoreItem>
</file>

<file path=customXml/itemProps3.xml><?xml version="1.0" encoding="utf-8"?>
<ds:datastoreItem xmlns:ds="http://schemas.openxmlformats.org/officeDocument/2006/customXml" ds:itemID="{9F51EB8C-39DF-4FE4-9F56-5CBA12D86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09153-8b61-4173-adae-1646f2146c69"/>
    <ds:schemaRef ds:uri="4857c232-7a5c-4936-9bbe-79e32296a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A7932D-C783-4450-AE8F-F4DD1A9C7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0 - Guidance</vt:lpstr>
      <vt:lpstr>1 - Governance</vt:lpstr>
      <vt:lpstr>2 - Spend</vt:lpstr>
      <vt:lpstr>3 - Volumes</vt:lpstr>
      <vt:lpstr>4 - Households helped</vt:lpstr>
      <vt:lpstr>5 - LA codes</vt:lpstr>
      <vt:lpstr>8 - Checksums</vt:lpstr>
      <vt:lpstr>6 - Allocations</vt:lpstr>
      <vt:lpstr>7 - Backend data</vt:lpstr>
      <vt:lpstr>amber</vt:lpstr>
      <vt:lpstr>green</vt:lpstr>
      <vt:lpstr>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Wiatrowska Alex DWP Midlands DBC BA</dc:creator>
  <cp:keywords/>
  <dc:description/>
  <cp:lastModifiedBy>Redfearn, Mark</cp:lastModifiedBy>
  <cp:revision/>
  <dcterms:created xsi:type="dcterms:W3CDTF">2022-10-20T13:58:39Z</dcterms:created>
  <dcterms:modified xsi:type="dcterms:W3CDTF">2024-10-25T08:40:53Z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0x0101005F229C0EB1880949A71397B1488E853D</vt:lpwstr>
  </property>
  <property fmtid="{D5CDD505-2E9C-101B-9397-08002B2CF9AE}" pid="3" name="MediaServiceImageTags">
    <vt:lpwstr/>
  </property>
  <property fmtid="{D5CDD505-2E9C-101B-9397-08002B2CF9AE}" pid="4" name="TaxCatchAll">
    <vt:lpwstr/>
  </property>
</Properties>
</file>