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GNS Finance\Budget Monitoring\2025-26\Transport &amp; Parking\"/>
    </mc:Choice>
  </mc:AlternateContent>
  <xr:revisionPtr revIDLastSave="0" documentId="13_ncr:1_{6CF6969A-1E46-4A53-9B22-E083CA7975EE}" xr6:coauthVersionLast="47" xr6:coauthVersionMax="47" xr10:uidLastSave="{00000000-0000-0000-0000-000000000000}"/>
  <bookViews>
    <workbookView xWindow="-120" yWindow="-16320" windowWidth="29040" windowHeight="15720" activeTab="1" xr2:uid="{85378EFC-5759-4A10-98C1-4FDFAD67E1A0}"/>
  </bookViews>
  <sheets>
    <sheet name="Breakdown of Surplus" sheetId="1" r:id="rId1"/>
    <sheet name="Funded Services" sheetId="2" r:id="rId2"/>
  </sheets>
  <definedNames>
    <definedName name="_xlnm._FilterDatabase" localSheetId="1" hidden="1">'Funded Services'!$A$1:$J$19</definedName>
    <definedName name="DATE" localSheetId="1">#REF!</definedName>
    <definedName name="DATE">#REF!</definedName>
    <definedName name="PROJECT" localSheetId="1">#REF!</definedName>
    <definedName name="PROJECT">#REF!</definedName>
    <definedName name="PROJECTS" localSheetId="1">#REF!</definedName>
    <definedName name="PROJECTS">#REF!</definedName>
    <definedName name="RATED" localSheetId="1">#REF!</definedName>
    <definedName name="RAT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H16" i="2"/>
  <c r="G16" i="2"/>
  <c r="F16" i="2"/>
  <c r="C16" i="2"/>
  <c r="I13" i="2"/>
  <c r="H13" i="2"/>
  <c r="F13" i="2"/>
  <c r="E13" i="2"/>
  <c r="D9" i="2"/>
  <c r="D13" i="2" s="1"/>
  <c r="J7" i="2"/>
  <c r="I7" i="2"/>
  <c r="H7" i="2"/>
  <c r="G7" i="2"/>
  <c r="G13" i="2" s="1"/>
  <c r="C13" i="2"/>
  <c r="J3" i="2"/>
  <c r="J13" i="2" s="1"/>
  <c r="G7" i="1"/>
  <c r="D7" i="1"/>
  <c r="Y6" i="1"/>
  <c r="V6" i="1"/>
  <c r="S6" i="1"/>
  <c r="P6" i="1"/>
  <c r="M6" i="1"/>
  <c r="J6" i="1"/>
  <c r="G6" i="1"/>
  <c r="D6" i="1"/>
  <c r="Y5" i="1"/>
  <c r="V5" i="1"/>
  <c r="S5" i="1"/>
  <c r="N5" i="1"/>
  <c r="M5" i="1"/>
  <c r="J5" i="1"/>
  <c r="G5" i="1"/>
  <c r="D5" i="1"/>
  <c r="Y4" i="1"/>
  <c r="V4" i="1"/>
  <c r="S4" i="1"/>
  <c r="P4" i="1"/>
  <c r="M4" i="1"/>
  <c r="J4" i="1"/>
  <c r="G4" i="1"/>
  <c r="D4" i="1"/>
  <c r="Y3" i="1"/>
  <c r="V3" i="1"/>
  <c r="S3" i="1"/>
  <c r="P3" i="1"/>
  <c r="M3" i="1"/>
  <c r="J3" i="1"/>
  <c r="G3" i="1"/>
  <c r="D3" i="1"/>
  <c r="P5" i="1" l="1"/>
</calcChain>
</file>

<file path=xl/sharedStrings.xml><?xml version="1.0" encoding="utf-8"?>
<sst xmlns="http://schemas.openxmlformats.org/spreadsheetml/2006/main" count="81" uniqueCount="65">
  <si>
    <t>Area</t>
  </si>
  <si>
    <t>Total Expenditure 2024/2025</t>
  </si>
  <si>
    <t>Total Income 2024/2025</t>
  </si>
  <si>
    <t xml:space="preserve"> Net Surplus (Cost) 2024/2025</t>
  </si>
  <si>
    <t>Total Expenditure 2023/2024</t>
  </si>
  <si>
    <t>Total Income 2023/2024</t>
  </si>
  <si>
    <t xml:space="preserve"> Net Surplus (Cost) 2023/2024</t>
  </si>
  <si>
    <t>Total Expenditure 2022/2023</t>
  </si>
  <si>
    <t>Total Income 2022/2023</t>
  </si>
  <si>
    <t xml:space="preserve"> Net Surplus (Cost) 2022/2023</t>
  </si>
  <si>
    <t xml:space="preserve">Total Expenditure 2021/2022 </t>
  </si>
  <si>
    <t>Total Income 2021/2022</t>
  </si>
  <si>
    <t xml:space="preserve"> Net Surplus (Cost) 2021/2022 </t>
  </si>
  <si>
    <t xml:space="preserve">Total Expenditure 2020/2021 </t>
  </si>
  <si>
    <t>Total Income 2020/2021</t>
  </si>
  <si>
    <t xml:space="preserve"> Net Surplus (Cost) 2020/2021 </t>
  </si>
  <si>
    <t xml:space="preserve">Total Expenditure 2019/2020 </t>
  </si>
  <si>
    <t>Total Income 2019/2020</t>
  </si>
  <si>
    <t xml:space="preserve"> Net Surplus (Cost) 2019/2020 </t>
  </si>
  <si>
    <t xml:space="preserve">Total Expenditure 2018/2019 </t>
  </si>
  <si>
    <t>Total Income 2018/2019</t>
  </si>
  <si>
    <t xml:space="preserve"> Net Surplus (Cost) 2018/2019 </t>
  </si>
  <si>
    <t xml:space="preserve">Total Expenditure 2017/2018 </t>
  </si>
  <si>
    <t>Total Income 2017/2018</t>
  </si>
  <si>
    <t xml:space="preserve"> Net Surplus (Cost) 2017/2018 </t>
  </si>
  <si>
    <t xml:space="preserve">Total Expenditure 2016/2017 </t>
  </si>
  <si>
    <t>Total Income 2016/2017</t>
  </si>
  <si>
    <t xml:space="preserve"> Net Surplus (Cost) 2016/2017 </t>
  </si>
  <si>
    <t>Total Expenditure 2015/2016</t>
  </si>
  <si>
    <t xml:space="preserve"> Total Income 2015/2016</t>
  </si>
  <si>
    <t xml:space="preserve"> Net Surplus (Cost) 2015/2016</t>
  </si>
  <si>
    <t>Bus Lane Penalty Charge Notices</t>
  </si>
  <si>
    <t>Resident Parking Permit</t>
  </si>
  <si>
    <t>Parking Penalty Charge Notices</t>
  </si>
  <si>
    <t>On Street Pay and Display</t>
  </si>
  <si>
    <t>Moving Traffic Enforcement</t>
  </si>
  <si>
    <t>Expenditure type</t>
  </si>
  <si>
    <t>24/25</t>
  </si>
  <si>
    <t>23/24</t>
  </si>
  <si>
    <t>22/23</t>
  </si>
  <si>
    <t>2021/22</t>
  </si>
  <si>
    <t>2020/21</t>
  </si>
  <si>
    <t>2019/20</t>
  </si>
  <si>
    <t xml:space="preserve">2018/19 </t>
  </si>
  <si>
    <t>2017/18</t>
  </si>
  <si>
    <t>Actuals</t>
  </si>
  <si>
    <t>Revenue</t>
  </si>
  <si>
    <t>Supported bus services</t>
  </si>
  <si>
    <t xml:space="preserve">Customer Fulfilment Centre </t>
  </si>
  <si>
    <t>Concessionary Fares (Discretionary element only)</t>
  </si>
  <si>
    <t>Adult Social Care in house transport</t>
  </si>
  <si>
    <t>Road safety schemes &amp; CCTV</t>
  </si>
  <si>
    <t>Capital</t>
  </si>
  <si>
    <t>Structural Maintenance (Principal Roads)</t>
  </si>
  <si>
    <t>Structural Maintenance (Other Roads)</t>
  </si>
  <si>
    <t>Expenditure on Bridges</t>
  </si>
  <si>
    <t>Road Safety</t>
  </si>
  <si>
    <t>Street Lighting</t>
  </si>
  <si>
    <t>Total</t>
  </si>
  <si>
    <t>Concessionary Fares (total - excluding discretionary element)</t>
  </si>
  <si>
    <t>Special Educational Needs Transport</t>
  </si>
  <si>
    <t> 2,045,517</t>
  </si>
  <si>
    <t>Schools - Mainstream Transport</t>
  </si>
  <si>
    <t> 128,958</t>
  </si>
  <si>
    <t>Street Cleaning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</si>
</sst>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3" formatCode="_-* #,##0.00_-;\-* #,##0.00_-;_-* &quot;-&quot;??_-;_-@_-"/>
    <numFmt numFmtId="164" formatCode="_-* #,##0_-;\-* #,##0_-;_-* &quot;-&quot;??_-;_-@_-"/>
    <numFmt numFmtId="165" formatCode="#,##0_ ;[Red]\(#,##0\)"/>
    <numFmt numFmtId="166" formatCode="0.000%"/>
  </numFmts>
  <fonts count="7" x14ac:knownFonts="1"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0"/>
      <color rgb="FFFF0000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1F1E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Down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2" xfId="0" applyBorder="1" applyAlignment="1">
      <alignment horizontal="center" vertical="center"/>
    </xf>
    <xf numFmtId="43" fontId="0" fillId="2" borderId="1" xfId="1" applyFont="1" applyFill="1" applyBorder="1" applyAlignment="1">
      <alignment horizontal="center" vertical="center" wrapText="1"/>
    </xf>
    <xf numFmtId="43" fontId="0" fillId="2" borderId="3" xfId="1" applyFont="1" applyFill="1" applyBorder="1" applyAlignment="1">
      <alignment horizontal="center" vertical="center" wrapText="1"/>
    </xf>
    <xf numFmtId="43" fontId="0" fillId="2" borderId="2" xfId="1" applyFont="1" applyFill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center" vertical="center" wrapText="1"/>
    </xf>
    <xf numFmtId="43" fontId="0" fillId="3" borderId="3" xfId="1" applyFont="1" applyFill="1" applyBorder="1" applyAlignment="1">
      <alignment horizontal="center" vertical="center" wrapText="1"/>
    </xf>
    <xf numFmtId="43" fontId="0" fillId="3" borderId="2" xfId="1" applyFont="1" applyFill="1" applyBorder="1" applyAlignment="1">
      <alignment horizontal="center" vertical="center" wrapText="1"/>
    </xf>
    <xf numFmtId="43" fontId="0" fillId="4" borderId="1" xfId="1" applyFont="1" applyFill="1" applyBorder="1" applyAlignment="1">
      <alignment horizontal="center" vertical="center" wrapText="1"/>
    </xf>
    <xf numFmtId="43" fontId="0" fillId="4" borderId="3" xfId="1" applyFont="1" applyFill="1" applyBorder="1" applyAlignment="1">
      <alignment horizontal="center" vertical="center" wrapText="1"/>
    </xf>
    <xf numFmtId="43" fontId="0" fillId="4" borderId="2" xfId="1" applyFont="1" applyFill="1" applyBorder="1" applyAlignment="1">
      <alignment horizontal="center" vertical="center" wrapText="1"/>
    </xf>
    <xf numFmtId="43" fontId="0" fillId="5" borderId="1" xfId="1" applyFont="1" applyFill="1" applyBorder="1" applyAlignment="1">
      <alignment horizontal="center" vertical="center" wrapText="1"/>
    </xf>
    <xf numFmtId="43" fontId="0" fillId="5" borderId="3" xfId="1" applyFont="1" applyFill="1" applyBorder="1" applyAlignment="1">
      <alignment horizontal="center" vertical="center" wrapText="1"/>
    </xf>
    <xf numFmtId="43" fontId="0" fillId="5" borderId="2" xfId="1" applyFont="1" applyFill="1" applyBorder="1" applyAlignment="1">
      <alignment horizontal="center" vertical="center" wrapText="1"/>
    </xf>
    <xf numFmtId="43" fontId="0" fillId="6" borderId="1" xfId="1" applyFont="1" applyFill="1" applyBorder="1" applyAlignment="1">
      <alignment horizontal="center" vertical="center" wrapText="1"/>
    </xf>
    <xf numFmtId="43" fontId="0" fillId="6" borderId="3" xfId="1" applyFont="1" applyFill="1" applyBorder="1" applyAlignment="1">
      <alignment horizontal="center" vertical="center" wrapText="1"/>
    </xf>
    <xf numFmtId="43" fontId="0" fillId="6" borderId="2" xfId="1" applyFont="1" applyFill="1" applyBorder="1" applyAlignment="1">
      <alignment horizontal="center" vertical="center" wrapText="1"/>
    </xf>
    <xf numFmtId="43" fontId="0" fillId="7" borderId="1" xfId="1" applyFont="1" applyFill="1" applyBorder="1" applyAlignment="1">
      <alignment horizontal="center" vertical="center" wrapText="1"/>
    </xf>
    <xf numFmtId="43" fontId="0" fillId="7" borderId="3" xfId="1" applyFont="1" applyFill="1" applyBorder="1" applyAlignment="1">
      <alignment horizontal="center" vertical="center" wrapText="1"/>
    </xf>
    <xf numFmtId="43" fontId="0" fillId="7" borderId="2" xfId="1" applyFont="1" applyFill="1" applyBorder="1" applyAlignment="1">
      <alignment horizontal="center" vertical="center" wrapText="1"/>
    </xf>
    <xf numFmtId="43" fontId="0" fillId="8" borderId="1" xfId="1" applyFont="1" applyFill="1" applyBorder="1" applyAlignment="1">
      <alignment horizontal="center" vertical="center" wrapText="1"/>
    </xf>
    <xf numFmtId="43" fontId="0" fillId="8" borderId="3" xfId="1" applyFont="1" applyFill="1" applyBorder="1" applyAlignment="1">
      <alignment horizontal="center" vertical="center" wrapText="1"/>
    </xf>
    <xf numFmtId="43" fontId="0" fillId="8" borderId="2" xfId="1" applyFont="1" applyFill="1" applyBorder="1" applyAlignment="1">
      <alignment horizontal="center" vertical="center" wrapText="1"/>
    </xf>
    <xf numFmtId="43" fontId="0" fillId="9" borderId="1" xfId="1" applyFont="1" applyFill="1" applyBorder="1" applyAlignment="1">
      <alignment horizontal="center" vertical="center" wrapText="1"/>
    </xf>
    <xf numFmtId="43" fontId="0" fillId="9" borderId="3" xfId="1" applyFont="1" applyFill="1" applyBorder="1" applyAlignment="1">
      <alignment horizontal="center" vertical="center" wrapText="1"/>
    </xf>
    <xf numFmtId="43" fontId="0" fillId="9" borderId="2" xfId="1" applyFont="1" applyFill="1" applyBorder="1" applyAlignment="1">
      <alignment horizontal="center" vertical="center" wrapText="1"/>
    </xf>
    <xf numFmtId="43" fontId="0" fillId="10" borderId="1" xfId="1" applyFont="1" applyFill="1" applyBorder="1" applyAlignment="1">
      <alignment horizontal="center" vertical="center" wrapText="1"/>
    </xf>
    <xf numFmtId="43" fontId="0" fillId="10" borderId="3" xfId="1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4" fontId="2" fillId="0" borderId="4" xfId="1" applyNumberFormat="1" applyFont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 wrapText="1"/>
    </xf>
    <xf numFmtId="164" fontId="2" fillId="0" borderId="6" xfId="1" applyNumberFormat="1" applyFont="1" applyBorder="1" applyAlignment="1">
      <alignment vertical="center"/>
    </xf>
    <xf numFmtId="164" fontId="0" fillId="0" borderId="8" xfId="1" applyNumberFormat="1" applyFont="1" applyBorder="1" applyAlignment="1">
      <alignment vertical="center"/>
    </xf>
    <xf numFmtId="165" fontId="0" fillId="0" borderId="7" xfId="0" applyNumberFormat="1" applyBorder="1" applyAlignment="1">
      <alignment vertical="center"/>
    </xf>
    <xf numFmtId="164" fontId="2" fillId="11" borderId="6" xfId="1" applyNumberFormat="1" applyFont="1" applyFill="1" applyBorder="1" applyAlignment="1">
      <alignment vertical="center"/>
    </xf>
    <xf numFmtId="164" fontId="0" fillId="11" borderId="8" xfId="1" applyNumberFormat="1" applyFont="1" applyFill="1" applyBorder="1" applyAlignment="1">
      <alignment vertical="center"/>
    </xf>
    <xf numFmtId="165" fontId="0" fillId="11" borderId="7" xfId="0" applyNumberFormat="1" applyFill="1" applyBorder="1" applyAlignment="1">
      <alignment vertical="center"/>
    </xf>
    <xf numFmtId="164" fontId="0" fillId="11" borderId="6" xfId="1" applyNumberFormat="1" applyFont="1" applyFill="1" applyBorder="1" applyAlignment="1">
      <alignment vertical="center"/>
    </xf>
    <xf numFmtId="43" fontId="0" fillId="0" borderId="0" xfId="1" applyFont="1"/>
    <xf numFmtId="0" fontId="3" fillId="0" borderId="0" xfId="0" applyFont="1"/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/>
    <xf numFmtId="164" fontId="0" fillId="0" borderId="9" xfId="0" applyNumberFormat="1" applyBorder="1" applyAlignment="1">
      <alignment wrapText="1"/>
    </xf>
    <xf numFmtId="3" fontId="0" fillId="0" borderId="9" xfId="0" applyNumberFormat="1" applyBorder="1"/>
    <xf numFmtId="0" fontId="4" fillId="0" borderId="0" xfId="0" applyFont="1"/>
    <xf numFmtId="164" fontId="0" fillId="0" borderId="9" xfId="1" applyNumberFormat="1" applyFont="1" applyBorder="1"/>
    <xf numFmtId="164" fontId="0" fillId="0" borderId="9" xfId="1" applyNumberFormat="1" applyFont="1" applyFill="1" applyBorder="1" applyAlignment="1">
      <alignment wrapText="1"/>
    </xf>
    <xf numFmtId="164" fontId="0" fillId="0" borderId="9" xfId="1" applyNumberFormat="1" applyFont="1" applyBorder="1" applyAlignment="1">
      <alignment wrapText="1"/>
    </xf>
    <xf numFmtId="0" fontId="5" fillId="0" borderId="9" xfId="0" applyFont="1" applyBorder="1"/>
    <xf numFmtId="0" fontId="5" fillId="0" borderId="9" xfId="0" applyFont="1" applyBorder="1" applyAlignment="1">
      <alignment wrapText="1"/>
    </xf>
    <xf numFmtId="164" fontId="5" fillId="0" borderId="9" xfId="1" applyNumberFormat="1" applyFont="1" applyBorder="1"/>
    <xf numFmtId="8" fontId="0" fillId="0" borderId="0" xfId="0" applyNumberFormat="1"/>
    <xf numFmtId="164" fontId="2" fillId="0" borderId="9" xfId="1" applyNumberFormat="1" applyFont="1" applyBorder="1" applyAlignment="1">
      <alignment horizontal="right"/>
    </xf>
    <xf numFmtId="164" fontId="0" fillId="0" borderId="0" xfId="1" applyNumberFormat="1" applyFont="1"/>
    <xf numFmtId="0" fontId="6" fillId="0" borderId="0" xfId="0" applyFont="1" applyAlignment="1">
      <alignment vertical="center"/>
    </xf>
    <xf numFmtId="166" fontId="0" fillId="0" borderId="0" xfId="2" applyNumberFormat="1" applyFont="1"/>
    <xf numFmtId="3" fontId="0" fillId="0" borderId="0" xfId="0" applyNumberFormat="1"/>
    <xf numFmtId="0" fontId="0" fillId="0" borderId="0" xfId="0" applyAlignment="1">
      <alignment vertical="center" wrapText="1"/>
    </xf>
  </cellXfs>
  <cellStyles count="3">
    <cellStyle name="Comma" xfId="1" builtinId="3"/>
    <cellStyle name="Normal" xfId="0" builtinId="0"/>
    <cellStyle name="Percent 2" xfId="2" xr:uid="{47CCCE0B-2106-4388-8F2D-84CB4986F1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38C9-C51E-4290-9694-41CE748A5151}">
  <dimension ref="A1:AE9"/>
  <sheetViews>
    <sheetView zoomScale="110" zoomScaleNormal="110" workbookViewId="0">
      <selection activeCell="D3" sqref="D3:D7"/>
    </sheetView>
  </sheetViews>
  <sheetFormatPr defaultRowHeight="13.5" x14ac:dyDescent="0.35"/>
  <cols>
    <col min="1" max="1" width="26.8984375" customWidth="1"/>
    <col min="2" max="4" width="15" customWidth="1"/>
    <col min="5" max="7" width="13.09765625" customWidth="1"/>
    <col min="8" max="10" width="15" customWidth="1"/>
    <col min="11" max="19" width="15" hidden="1" customWidth="1"/>
    <col min="20" max="20" width="13.09765625" hidden="1" customWidth="1"/>
    <col min="21" max="21" width="13.59765625" hidden="1" customWidth="1"/>
    <col min="22" max="22" width="14.09765625" hidden="1" customWidth="1"/>
    <col min="23" max="28" width="13.3984375" style="44" hidden="1" customWidth="1"/>
    <col min="29" max="31" width="11.8984375" hidden="1" customWidth="1"/>
    <col min="32" max="32" width="0" hidden="1" customWidth="1"/>
  </cols>
  <sheetData>
    <row r="1" spans="1:31" ht="14" thickBot="1" x14ac:dyDescent="0.4"/>
    <row r="2" spans="1:31" s="29" customFormat="1" ht="41" thickBot="1" x14ac:dyDescent="0.4">
      <c r="A2" s="1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9" t="s">
        <v>8</v>
      </c>
      <c r="J2" s="10" t="s">
        <v>9</v>
      </c>
      <c r="K2" s="2" t="s">
        <v>10</v>
      </c>
      <c r="L2" s="3" t="s">
        <v>11</v>
      </c>
      <c r="M2" s="4" t="s">
        <v>12</v>
      </c>
      <c r="N2" s="11" t="s">
        <v>13</v>
      </c>
      <c r="O2" s="12" t="s">
        <v>14</v>
      </c>
      <c r="P2" s="13" t="s">
        <v>15</v>
      </c>
      <c r="Q2" s="14" t="s">
        <v>16</v>
      </c>
      <c r="R2" s="15" t="s">
        <v>17</v>
      </c>
      <c r="S2" s="16" t="s">
        <v>18</v>
      </c>
      <c r="T2" s="17" t="s">
        <v>19</v>
      </c>
      <c r="U2" s="18" t="s">
        <v>20</v>
      </c>
      <c r="V2" s="19" t="s">
        <v>21</v>
      </c>
      <c r="W2" s="20" t="s">
        <v>22</v>
      </c>
      <c r="X2" s="21" t="s">
        <v>23</v>
      </c>
      <c r="Y2" s="22" t="s">
        <v>24</v>
      </c>
      <c r="Z2" s="23" t="s">
        <v>25</v>
      </c>
      <c r="AA2" s="24" t="s">
        <v>26</v>
      </c>
      <c r="AB2" s="25" t="s">
        <v>27</v>
      </c>
      <c r="AC2" s="26" t="s">
        <v>28</v>
      </c>
      <c r="AD2" s="27" t="s">
        <v>29</v>
      </c>
      <c r="AE2" s="28" t="s">
        <v>30</v>
      </c>
    </row>
    <row r="3" spans="1:31" s="35" customFormat="1" ht="40.15" customHeight="1" x14ac:dyDescent="0.35">
      <c r="A3" s="30" t="s">
        <v>31</v>
      </c>
      <c r="B3" s="31">
        <v>356507.95</v>
      </c>
      <c r="C3" s="32">
        <v>2172396.61</v>
      </c>
      <c r="D3" s="33">
        <f>C3-B3</f>
        <v>1815888.66</v>
      </c>
      <c r="E3" s="31">
        <v>780520.18</v>
      </c>
      <c r="F3" s="32">
        <v>1904516.81</v>
      </c>
      <c r="G3" s="33">
        <f>F3-E3</f>
        <v>1123996.6299999999</v>
      </c>
      <c r="H3" s="31">
        <v>1232861.7100000002</v>
      </c>
      <c r="I3" s="32">
        <v>2928114.21</v>
      </c>
      <c r="J3" s="33">
        <f>I3-H3</f>
        <v>1695252.4999999998</v>
      </c>
      <c r="K3" s="31">
        <v>1037398</v>
      </c>
      <c r="L3" s="32">
        <v>2420852</v>
      </c>
      <c r="M3" s="33">
        <f>L3-K3</f>
        <v>1383454</v>
      </c>
      <c r="N3" s="31">
        <v>1115556</v>
      </c>
      <c r="O3" s="32">
        <v>1413096.27</v>
      </c>
      <c r="P3" s="33">
        <f>O3-N3</f>
        <v>297540.27</v>
      </c>
      <c r="Q3" s="34">
        <v>1134780</v>
      </c>
      <c r="R3" s="32">
        <v>2625243</v>
      </c>
      <c r="S3" s="33">
        <f>R3-Q3</f>
        <v>1490463</v>
      </c>
      <c r="T3" s="34">
        <v>972557</v>
      </c>
      <c r="U3" s="32">
        <v>2176571</v>
      </c>
      <c r="V3" s="33">
        <f>U3-T3</f>
        <v>1204014</v>
      </c>
      <c r="W3" s="34">
        <v>952691</v>
      </c>
      <c r="X3" s="32">
        <v>2851054</v>
      </c>
      <c r="Y3" s="33">
        <f>X3-W3</f>
        <v>1898363</v>
      </c>
      <c r="Z3" s="34">
        <v>1037531</v>
      </c>
      <c r="AA3" s="32">
        <v>2480157</v>
      </c>
      <c r="AB3" s="33">
        <v>1442626</v>
      </c>
      <c r="AC3" s="34">
        <v>1182000</v>
      </c>
      <c r="AD3" s="32">
        <v>2743700</v>
      </c>
      <c r="AE3" s="33">
        <v>1561700</v>
      </c>
    </row>
    <row r="4" spans="1:31" s="35" customFormat="1" ht="29.5" customHeight="1" x14ac:dyDescent="0.35">
      <c r="A4" s="30" t="s">
        <v>32</v>
      </c>
      <c r="B4" s="31">
        <v>32806.03</v>
      </c>
      <c r="C4" s="32">
        <v>1026515</v>
      </c>
      <c r="D4" s="33">
        <f>C4-B4</f>
        <v>993708.97</v>
      </c>
      <c r="E4" s="31">
        <v>127894.93000000001</v>
      </c>
      <c r="F4" s="32">
        <v>984388.26</v>
      </c>
      <c r="G4" s="33">
        <f>F4-E4</f>
        <v>856493.33</v>
      </c>
      <c r="H4" s="31">
        <v>146918.2999999999</v>
      </c>
      <c r="I4" s="32">
        <v>895288.31999999902</v>
      </c>
      <c r="J4" s="33">
        <f>I4-H4</f>
        <v>748370.01999999909</v>
      </c>
      <c r="K4" s="31">
        <v>177315</v>
      </c>
      <c r="L4" s="32">
        <v>996976</v>
      </c>
      <c r="M4" s="33">
        <f>L4-K4</f>
        <v>819661</v>
      </c>
      <c r="N4" s="31">
        <v>190012</v>
      </c>
      <c r="O4" s="32">
        <v>654143.30000000005</v>
      </c>
      <c r="P4" s="33">
        <f>O4-N4</f>
        <v>464131.30000000005</v>
      </c>
      <c r="Q4" s="34">
        <v>218721</v>
      </c>
      <c r="R4" s="32">
        <v>790044</v>
      </c>
      <c r="S4" s="33">
        <f>R4-Q4</f>
        <v>571323</v>
      </c>
      <c r="T4" s="34">
        <v>177540</v>
      </c>
      <c r="U4" s="32">
        <v>627152</v>
      </c>
      <c r="V4" s="33">
        <f>U4-T4</f>
        <v>449612</v>
      </c>
      <c r="W4" s="34">
        <v>185346</v>
      </c>
      <c r="X4" s="32">
        <v>611261</v>
      </c>
      <c r="Y4" s="33">
        <f>X4-W4</f>
        <v>425915</v>
      </c>
      <c r="Z4" s="34">
        <v>139082</v>
      </c>
      <c r="AA4" s="32">
        <v>365519</v>
      </c>
      <c r="AB4" s="33">
        <v>226437</v>
      </c>
      <c r="AC4" s="34">
        <v>185900</v>
      </c>
      <c r="AD4" s="32">
        <v>285500</v>
      </c>
      <c r="AE4" s="33">
        <v>99600</v>
      </c>
    </row>
    <row r="5" spans="1:31" s="35" customFormat="1" ht="29.5" customHeight="1" x14ac:dyDescent="0.35">
      <c r="A5" s="30" t="s">
        <v>33</v>
      </c>
      <c r="B5" s="31">
        <v>1994846.83</v>
      </c>
      <c r="C5" s="32">
        <v>1747643.01</v>
      </c>
      <c r="D5" s="33">
        <f>C5-B5</f>
        <v>-247203.82000000007</v>
      </c>
      <c r="E5" s="31">
        <v>2333737.04</v>
      </c>
      <c r="F5" s="32">
        <v>2334058.5000000005</v>
      </c>
      <c r="G5" s="33">
        <f>F5-E5</f>
        <v>321.46000000042841</v>
      </c>
      <c r="H5" s="31">
        <v>1962744.0099999984</v>
      </c>
      <c r="I5" s="32">
        <v>2000975.36</v>
      </c>
      <c r="J5" s="33">
        <f>I5-H5</f>
        <v>38231.350000001723</v>
      </c>
      <c r="K5" s="31">
        <v>1734915</v>
      </c>
      <c r="L5" s="32">
        <v>1675133</v>
      </c>
      <c r="M5" s="33">
        <f>L5-K5</f>
        <v>-59782</v>
      </c>
      <c r="N5" s="31">
        <f>2166745-478000</f>
        <v>1688745</v>
      </c>
      <c r="O5" s="32">
        <v>1053362.46</v>
      </c>
      <c r="P5" s="33">
        <f>O5-N5</f>
        <v>-635382.54</v>
      </c>
      <c r="Q5" s="34">
        <v>1596613</v>
      </c>
      <c r="R5" s="32">
        <v>1977963</v>
      </c>
      <c r="S5" s="33">
        <f>R5-Q5</f>
        <v>381350</v>
      </c>
      <c r="T5" s="34">
        <v>1306349</v>
      </c>
      <c r="U5" s="32">
        <v>1536315</v>
      </c>
      <c r="V5" s="33">
        <f>U5-T5</f>
        <v>229966</v>
      </c>
      <c r="W5" s="34">
        <v>1260172</v>
      </c>
      <c r="X5" s="32">
        <v>1193948</v>
      </c>
      <c r="Y5" s="33">
        <f>X5-W5</f>
        <v>-66224</v>
      </c>
      <c r="Z5" s="34">
        <v>1273954</v>
      </c>
      <c r="AA5" s="32">
        <v>1223176</v>
      </c>
      <c r="AB5" s="33">
        <v>-50778</v>
      </c>
      <c r="AC5" s="34">
        <v>1229600</v>
      </c>
      <c r="AD5" s="32">
        <v>1072100</v>
      </c>
      <c r="AE5" s="33">
        <v>-157500</v>
      </c>
    </row>
    <row r="6" spans="1:31" s="35" customFormat="1" ht="29.5" customHeight="1" x14ac:dyDescent="0.35">
      <c r="A6" s="30" t="s">
        <v>34</v>
      </c>
      <c r="B6" s="31">
        <v>91757.81</v>
      </c>
      <c r="C6" s="32">
        <v>2018968.97</v>
      </c>
      <c r="D6" s="33">
        <f>C6-B6</f>
        <v>1927211.16</v>
      </c>
      <c r="E6" s="31">
        <v>314524.59999999998</v>
      </c>
      <c r="F6" s="32">
        <v>2626711.83</v>
      </c>
      <c r="G6" s="33">
        <f>F6-E6</f>
        <v>2312187.23</v>
      </c>
      <c r="H6" s="31">
        <v>314871.25000000006</v>
      </c>
      <c r="I6" s="32">
        <v>2760863.34</v>
      </c>
      <c r="J6" s="33">
        <f>I6-H6</f>
        <v>2445992.09</v>
      </c>
      <c r="K6" s="31">
        <v>265761</v>
      </c>
      <c r="L6" s="32">
        <v>2002772</v>
      </c>
      <c r="M6" s="33">
        <f>L6-K6</f>
        <v>1737011</v>
      </c>
      <c r="N6" s="31">
        <v>165005</v>
      </c>
      <c r="O6" s="32">
        <v>719493.47</v>
      </c>
      <c r="P6" s="33">
        <f>O6-N6</f>
        <v>554488.47</v>
      </c>
      <c r="Q6" s="34">
        <v>199001</v>
      </c>
      <c r="R6" s="32">
        <v>1820571</v>
      </c>
      <c r="S6" s="33">
        <f>R6-Q6</f>
        <v>1621570</v>
      </c>
      <c r="T6" s="34">
        <v>138811</v>
      </c>
      <c r="U6" s="32">
        <v>1847908</v>
      </c>
      <c r="V6" s="33">
        <f>U6-T6</f>
        <v>1709097</v>
      </c>
      <c r="W6" s="34">
        <v>121002</v>
      </c>
      <c r="X6" s="32">
        <v>1449951</v>
      </c>
      <c r="Y6" s="33">
        <f>X6-W6</f>
        <v>1328949</v>
      </c>
      <c r="Z6" s="34">
        <v>67035</v>
      </c>
      <c r="AA6" s="32">
        <v>704706</v>
      </c>
      <c r="AB6" s="33">
        <v>637671</v>
      </c>
      <c r="AC6" s="34">
        <v>43200</v>
      </c>
      <c r="AD6" s="32">
        <v>643500</v>
      </c>
      <c r="AE6" s="33">
        <v>600300</v>
      </c>
    </row>
    <row r="7" spans="1:31" s="35" customFormat="1" ht="29.5" customHeight="1" thickBot="1" x14ac:dyDescent="0.4">
      <c r="A7" s="36" t="s">
        <v>35</v>
      </c>
      <c r="B7" s="37">
        <v>27523.03</v>
      </c>
      <c r="C7" s="38">
        <v>236521.8</v>
      </c>
      <c r="D7" s="39">
        <f>C7-B7</f>
        <v>208998.77</v>
      </c>
      <c r="E7" s="37">
        <v>40975.19</v>
      </c>
      <c r="F7" s="38">
        <v>40294</v>
      </c>
      <c r="G7" s="39">
        <f>F7-E7</f>
        <v>-681.19000000000233</v>
      </c>
      <c r="H7" s="40"/>
      <c r="I7" s="41"/>
      <c r="J7" s="42"/>
      <c r="K7" s="40"/>
      <c r="L7" s="41"/>
      <c r="M7" s="42"/>
      <c r="N7" s="40"/>
      <c r="O7" s="41"/>
      <c r="P7" s="42"/>
      <c r="Q7" s="43"/>
      <c r="R7" s="41"/>
      <c r="S7" s="42"/>
      <c r="T7" s="43"/>
      <c r="U7" s="41"/>
      <c r="V7" s="42"/>
      <c r="W7" s="43"/>
      <c r="X7" s="41"/>
      <c r="Y7" s="42"/>
      <c r="Z7" s="43"/>
      <c r="AA7" s="41"/>
      <c r="AB7" s="42"/>
      <c r="AC7" s="43"/>
      <c r="AD7" s="41"/>
      <c r="AE7" s="42"/>
    </row>
    <row r="9" spans="1:31" x14ac:dyDescent="0.35">
      <c r="A9" s="4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57081-0ED7-45DA-856B-77462C55CDCC}">
  <dimension ref="A1:K31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8" sqref="Q8"/>
    </sheetView>
  </sheetViews>
  <sheetFormatPr defaultRowHeight="15" customHeight="1" x14ac:dyDescent="0.35"/>
  <cols>
    <col min="1" max="1" width="13.09765625" customWidth="1"/>
    <col min="2" max="2" width="34.69921875" style="47" customWidth="1"/>
    <col min="3" max="3" width="17.59765625" style="47" customWidth="1"/>
    <col min="4" max="4" width="14.09765625" style="47" customWidth="1"/>
    <col min="5" max="5" width="16" customWidth="1"/>
    <col min="6" max="6" width="16" hidden="1" customWidth="1"/>
    <col min="7" max="10" width="13.3984375" hidden="1" customWidth="1"/>
    <col min="11" max="11" width="9.3984375" customWidth="1"/>
    <col min="12" max="12" width="16.69921875" customWidth="1"/>
  </cols>
  <sheetData>
    <row r="1" spans="1:11" s="47" customFormat="1" ht="27" x14ac:dyDescent="0.35">
      <c r="A1" s="46" t="s">
        <v>36</v>
      </c>
      <c r="B1" s="46" t="s">
        <v>0</v>
      </c>
      <c r="C1" s="46" t="s">
        <v>37</v>
      </c>
      <c r="D1" s="46" t="s">
        <v>38</v>
      </c>
      <c r="E1" s="46" t="s">
        <v>39</v>
      </c>
      <c r="F1" s="46" t="s">
        <v>40</v>
      </c>
      <c r="G1" s="46" t="s">
        <v>41</v>
      </c>
      <c r="H1" s="46" t="s">
        <v>42</v>
      </c>
      <c r="I1" s="46" t="s">
        <v>43</v>
      </c>
      <c r="J1" s="46" t="s">
        <v>44</v>
      </c>
    </row>
    <row r="2" spans="1:11" ht="21" customHeight="1" x14ac:dyDescent="0.35">
      <c r="A2" s="48"/>
      <c r="B2" s="46"/>
      <c r="C2" s="46"/>
      <c r="D2" s="46"/>
      <c r="E2" s="48"/>
      <c r="F2" s="48"/>
      <c r="G2" s="48" t="s">
        <v>45</v>
      </c>
      <c r="H2" s="48" t="s">
        <v>45</v>
      </c>
      <c r="I2" s="48" t="s">
        <v>45</v>
      </c>
      <c r="J2" s="48" t="s">
        <v>45</v>
      </c>
    </row>
    <row r="3" spans="1:11" ht="33" customHeight="1" x14ac:dyDescent="0.35">
      <c r="A3" s="48" t="s">
        <v>46</v>
      </c>
      <c r="B3" s="46" t="s">
        <v>47</v>
      </c>
      <c r="C3" s="54">
        <v>92833.22</v>
      </c>
      <c r="D3" s="49">
        <v>71666</v>
      </c>
      <c r="E3" s="50">
        <v>167424.34000000014</v>
      </c>
      <c r="F3" s="50">
        <v>142799.24999999965</v>
      </c>
      <c r="G3" s="50">
        <v>45167</v>
      </c>
      <c r="H3" s="50">
        <v>74100</v>
      </c>
      <c r="I3" s="50">
        <v>62240</v>
      </c>
      <c r="J3" s="50">
        <f>70233</f>
        <v>70233</v>
      </c>
    </row>
    <row r="4" spans="1:11" ht="33" customHeight="1" x14ac:dyDescent="0.35">
      <c r="A4" s="48" t="s">
        <v>46</v>
      </c>
      <c r="B4" s="46" t="s">
        <v>48</v>
      </c>
      <c r="C4" s="49">
        <v>396211.75000000006</v>
      </c>
      <c r="D4" s="49">
        <v>282832</v>
      </c>
      <c r="E4" s="50"/>
      <c r="F4" s="50"/>
      <c r="G4" s="50"/>
      <c r="H4" s="50"/>
      <c r="I4" s="50"/>
      <c r="J4" s="50"/>
      <c r="K4" s="51"/>
    </row>
    <row r="5" spans="1:11" ht="33" customHeight="1" x14ac:dyDescent="0.35">
      <c r="A5" s="48" t="s">
        <v>46</v>
      </c>
      <c r="B5" s="46" t="s">
        <v>49</v>
      </c>
      <c r="C5" s="52">
        <v>497718.5</v>
      </c>
      <c r="D5" s="53">
        <v>457711.97222675744</v>
      </c>
      <c r="E5" s="52">
        <v>488206</v>
      </c>
      <c r="F5" s="52">
        <v>450000</v>
      </c>
      <c r="G5" s="52">
        <v>159779</v>
      </c>
      <c r="H5" s="52">
        <v>321895</v>
      </c>
      <c r="I5" s="52"/>
      <c r="J5" s="52">
        <v>514033.56000000006</v>
      </c>
      <c r="K5" s="51"/>
    </row>
    <row r="6" spans="1:11" ht="23.5" customHeight="1" x14ac:dyDescent="0.35">
      <c r="A6" s="48" t="s">
        <v>46</v>
      </c>
      <c r="B6" s="46" t="s">
        <v>50</v>
      </c>
      <c r="C6" s="52">
        <v>450000</v>
      </c>
      <c r="D6" s="52">
        <v>450000</v>
      </c>
      <c r="E6" s="52">
        <v>450285.66000000003</v>
      </c>
      <c r="F6" s="52">
        <v>471000</v>
      </c>
      <c r="G6" s="52">
        <v>452857</v>
      </c>
      <c r="H6" s="52">
        <v>525000</v>
      </c>
      <c r="I6" s="52">
        <v>756000</v>
      </c>
      <c r="J6" s="52">
        <v>328602</v>
      </c>
    </row>
    <row r="7" spans="1:11" ht="23.5" customHeight="1" x14ac:dyDescent="0.35">
      <c r="A7" s="48" t="s">
        <v>46</v>
      </c>
      <c r="B7" s="46" t="s">
        <v>51</v>
      </c>
      <c r="C7" s="52">
        <v>780236</v>
      </c>
      <c r="D7" s="54">
        <v>729591</v>
      </c>
      <c r="E7" s="52">
        <v>661385</v>
      </c>
      <c r="F7" s="52">
        <v>482716</v>
      </c>
      <c r="G7" s="52">
        <f>370553.22+21801.25</f>
        <v>392354.47</v>
      </c>
      <c r="H7" s="52">
        <f>345203.16+66127</f>
        <v>411330.16</v>
      </c>
      <c r="I7" s="52">
        <f>422206+126942.33</f>
        <v>549148.32999999996</v>
      </c>
      <c r="J7" s="52">
        <f>159505+581420-8561</f>
        <v>732364</v>
      </c>
      <c r="K7" s="51"/>
    </row>
    <row r="8" spans="1:11" ht="30" customHeight="1" x14ac:dyDescent="0.35">
      <c r="A8" s="46" t="s">
        <v>52</v>
      </c>
      <c r="B8" s="46" t="s">
        <v>53</v>
      </c>
      <c r="C8" s="52">
        <v>1453176</v>
      </c>
      <c r="D8" s="54">
        <v>2201058</v>
      </c>
      <c r="E8" s="52">
        <v>390459</v>
      </c>
      <c r="F8" s="52"/>
      <c r="G8" s="52">
        <v>1301767.2079544875</v>
      </c>
      <c r="H8" s="52">
        <v>1495514</v>
      </c>
      <c r="I8" s="52">
        <v>506000</v>
      </c>
      <c r="J8" s="52">
        <v>766100</v>
      </c>
    </row>
    <row r="9" spans="1:11" ht="23.5" customHeight="1" x14ac:dyDescent="0.35">
      <c r="A9" s="46" t="s">
        <v>52</v>
      </c>
      <c r="B9" s="46" t="s">
        <v>54</v>
      </c>
      <c r="C9" s="52">
        <v>1313812</v>
      </c>
      <c r="D9" s="54">
        <f>4832303-D8</f>
        <v>2631245</v>
      </c>
      <c r="E9" s="52">
        <v>2439309</v>
      </c>
      <c r="F9" s="52"/>
      <c r="G9" s="52">
        <v>304468.79204551247</v>
      </c>
      <c r="H9" s="52">
        <v>349784</v>
      </c>
      <c r="I9" s="52">
        <v>841500</v>
      </c>
      <c r="J9" s="52">
        <v>639000</v>
      </c>
    </row>
    <row r="10" spans="1:11" ht="23.5" customHeight="1" x14ac:dyDescent="0.35">
      <c r="A10" s="46" t="s">
        <v>52</v>
      </c>
      <c r="B10" s="46" t="s">
        <v>55</v>
      </c>
      <c r="C10" s="52">
        <v>1773402</v>
      </c>
      <c r="D10" s="54">
        <v>1409191</v>
      </c>
      <c r="E10" s="52">
        <v>1328352</v>
      </c>
      <c r="F10" s="52"/>
      <c r="G10" s="52">
        <v>698834</v>
      </c>
      <c r="H10" s="52">
        <v>719178</v>
      </c>
      <c r="I10" s="52">
        <v>438500</v>
      </c>
      <c r="J10" s="52">
        <v>348400</v>
      </c>
    </row>
    <row r="11" spans="1:11" ht="23.5" customHeight="1" x14ac:dyDescent="0.35">
      <c r="A11" s="46" t="s">
        <v>46</v>
      </c>
      <c r="B11" s="46" t="s">
        <v>56</v>
      </c>
      <c r="C11" s="52">
        <v>30000</v>
      </c>
      <c r="D11" s="54">
        <v>30000</v>
      </c>
      <c r="E11" s="52">
        <v>125000</v>
      </c>
      <c r="F11" s="52"/>
      <c r="G11" s="52">
        <v>23902</v>
      </c>
      <c r="H11" s="52">
        <v>55562</v>
      </c>
      <c r="I11" s="52">
        <v>79000</v>
      </c>
      <c r="J11" s="52">
        <v>62500</v>
      </c>
    </row>
    <row r="12" spans="1:11" ht="23.5" customHeight="1" x14ac:dyDescent="0.35">
      <c r="A12" s="46" t="s">
        <v>46</v>
      </c>
      <c r="B12" s="46" t="s">
        <v>57</v>
      </c>
      <c r="C12" s="52">
        <v>427314</v>
      </c>
      <c r="D12" s="54">
        <v>545322</v>
      </c>
      <c r="E12" s="52">
        <v>592508</v>
      </c>
      <c r="F12" s="52"/>
      <c r="G12" s="52">
        <v>301707</v>
      </c>
      <c r="H12" s="52">
        <v>135548</v>
      </c>
      <c r="I12" s="52">
        <v>25000</v>
      </c>
      <c r="J12" s="52">
        <v>74000</v>
      </c>
    </row>
    <row r="13" spans="1:11" ht="23.5" customHeight="1" x14ac:dyDescent="0.35">
      <c r="A13" s="55"/>
      <c r="B13" s="56" t="s">
        <v>58</v>
      </c>
      <c r="C13" s="57">
        <f>SUM(C3:C12)</f>
        <v>7214703.4700000007</v>
      </c>
      <c r="D13" s="57">
        <f>SUM(D3:D12)</f>
        <v>8808616.9722267576</v>
      </c>
      <c r="E13" s="57">
        <f>SUM(E3:E12)</f>
        <v>6642929</v>
      </c>
      <c r="F13" s="57">
        <f t="shared" ref="F13:J13" si="0">SUM(F3:F12)</f>
        <v>1546515.2499999995</v>
      </c>
      <c r="G13" s="57">
        <f t="shared" si="0"/>
        <v>3680836.4699999997</v>
      </c>
      <c r="H13" s="57">
        <f t="shared" si="0"/>
        <v>4087911.16</v>
      </c>
      <c r="I13" s="57">
        <f t="shared" si="0"/>
        <v>3257388.33</v>
      </c>
      <c r="J13" s="57">
        <f t="shared" si="0"/>
        <v>3535232.56</v>
      </c>
    </row>
    <row r="14" spans="1:11" ht="18.649999999999999" customHeight="1" x14ac:dyDescent="0.35">
      <c r="I14" s="58"/>
    </row>
    <row r="15" spans="1:11" ht="18.649999999999999" customHeight="1" x14ac:dyDescent="0.35">
      <c r="H15" s="58"/>
      <c r="I15" s="58"/>
      <c r="J15" s="58"/>
    </row>
    <row r="16" spans="1:11" ht="27" x14ac:dyDescent="0.35">
      <c r="A16" s="48" t="s">
        <v>46</v>
      </c>
      <c r="B16" s="46" t="s">
        <v>59</v>
      </c>
      <c r="C16" s="52">
        <f>3858073-C5</f>
        <v>3360354.5</v>
      </c>
      <c r="D16" s="53">
        <v>3503870.4460068634</v>
      </c>
      <c r="E16" s="52">
        <v>3737081</v>
      </c>
      <c r="F16" s="52">
        <f>3894624-F5</f>
        <v>3444624</v>
      </c>
      <c r="G16" s="52">
        <f>4332139.6-G5</f>
        <v>4172360.5999999996</v>
      </c>
      <c r="H16" s="52">
        <f>4177609-H5</f>
        <v>3855714</v>
      </c>
      <c r="I16" s="52">
        <v>3549743</v>
      </c>
      <c r="J16" s="52">
        <v>3734459.44</v>
      </c>
    </row>
    <row r="17" spans="1:10" ht="23.5" customHeight="1" x14ac:dyDescent="0.35">
      <c r="A17" s="48" t="s">
        <v>46</v>
      </c>
      <c r="B17" s="46" t="s">
        <v>60</v>
      </c>
      <c r="C17" s="52">
        <v>4663448</v>
      </c>
      <c r="D17" s="53">
        <v>3675619</v>
      </c>
      <c r="E17" s="52">
        <v>3103661</v>
      </c>
      <c r="F17" s="52">
        <v>2543715</v>
      </c>
      <c r="G17" s="59" t="s">
        <v>61</v>
      </c>
      <c r="H17" s="52">
        <v>2098141</v>
      </c>
      <c r="I17" s="52">
        <v>1958093</v>
      </c>
      <c r="J17" s="52">
        <v>1885299</v>
      </c>
    </row>
    <row r="18" spans="1:10" ht="23.5" customHeight="1" x14ac:dyDescent="0.35">
      <c r="A18" s="48" t="s">
        <v>46</v>
      </c>
      <c r="B18" s="46" t="s">
        <v>62</v>
      </c>
      <c r="C18" s="52">
        <v>209478</v>
      </c>
      <c r="D18" s="53">
        <v>130695</v>
      </c>
      <c r="E18" s="52">
        <v>235595</v>
      </c>
      <c r="F18" s="52">
        <v>177164</v>
      </c>
      <c r="G18" s="59" t="s">
        <v>63</v>
      </c>
      <c r="H18" s="52">
        <v>220480</v>
      </c>
      <c r="I18" s="52">
        <v>276072</v>
      </c>
      <c r="J18" s="52">
        <v>263137</v>
      </c>
    </row>
    <row r="19" spans="1:10" ht="23.5" customHeight="1" x14ac:dyDescent="0.35">
      <c r="A19" s="46" t="s">
        <v>46</v>
      </c>
      <c r="B19" s="46" t="s">
        <v>64</v>
      </c>
      <c r="C19" s="52">
        <f>3177641*50%</f>
        <v>1588820.5</v>
      </c>
      <c r="D19" s="54">
        <v>2033921</v>
      </c>
      <c r="E19" s="52">
        <v>3856184.9400000088</v>
      </c>
      <c r="F19" s="52">
        <v>1489555</v>
      </c>
      <c r="G19" s="52">
        <v>1551273</v>
      </c>
      <c r="H19" s="52">
        <v>1706983</v>
      </c>
      <c r="I19" s="52">
        <v>1409094</v>
      </c>
      <c r="J19" s="52">
        <v>1097360</v>
      </c>
    </row>
    <row r="21" spans="1:10" ht="15" customHeight="1" x14ac:dyDescent="0.35">
      <c r="E21" s="60"/>
      <c r="F21" s="60"/>
    </row>
    <row r="23" spans="1:10" ht="15" customHeight="1" x14ac:dyDescent="0.35">
      <c r="B23" s="61"/>
      <c r="C23" s="61"/>
      <c r="D23" s="61"/>
      <c r="E23" s="62"/>
      <c r="F23" s="62"/>
    </row>
    <row r="24" spans="1:10" ht="15" customHeight="1" x14ac:dyDescent="0.35">
      <c r="B24" s="61"/>
      <c r="C24" s="61"/>
      <c r="D24" s="61"/>
      <c r="G24" s="63"/>
    </row>
    <row r="25" spans="1:10" ht="15" customHeight="1" x14ac:dyDescent="0.35">
      <c r="B25" s="64"/>
      <c r="C25" s="64"/>
      <c r="D25" s="64"/>
    </row>
    <row r="26" spans="1:10" ht="15" customHeight="1" x14ac:dyDescent="0.35">
      <c r="B26" s="64"/>
      <c r="C26" s="64"/>
      <c r="D26" s="64"/>
    </row>
    <row r="27" spans="1:10" ht="15" customHeight="1" x14ac:dyDescent="0.35">
      <c r="B27" s="64"/>
      <c r="C27" s="64"/>
      <c r="D27" s="64"/>
    </row>
    <row r="28" spans="1:10" ht="15" customHeight="1" x14ac:dyDescent="0.35">
      <c r="B28" s="64"/>
      <c r="C28" s="64"/>
      <c r="D28" s="64"/>
    </row>
    <row r="29" spans="1:10" ht="15" customHeight="1" x14ac:dyDescent="0.35">
      <c r="B29" s="64"/>
      <c r="C29" s="64"/>
      <c r="D29" s="64"/>
    </row>
    <row r="30" spans="1:10" ht="15" customHeight="1" x14ac:dyDescent="0.35">
      <c r="B30"/>
      <c r="C30"/>
      <c r="D30"/>
    </row>
    <row r="31" spans="1:10" ht="15" customHeight="1" x14ac:dyDescent="0.35">
      <c r="B31"/>
      <c r="C31"/>
      <c r="D31"/>
    </row>
  </sheetData>
  <autoFilter ref="A1:J19" xr:uid="{4119A6BD-8EDD-42A2-9C7D-1E634F035D93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Breakdown of Surplus</vt:lpstr>
      <vt:lpstr>Funded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Martin</dc:creator>
  <cp:lastModifiedBy>Smith, Martin</cp:lastModifiedBy>
  <dcterms:created xsi:type="dcterms:W3CDTF">2026-01-06T12:03:50Z</dcterms:created>
  <dcterms:modified xsi:type="dcterms:W3CDTF">2026-01-06T12:10:43Z</dcterms:modified>
</cp:coreProperties>
</file>