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adinggovuk-my.sharepoint.com/personal/steven_davies_reading_gov_uk/Documents/Desktop/"/>
    </mc:Choice>
  </mc:AlternateContent>
  <xr:revisionPtr revIDLastSave="0" documentId="8_{1CDE54BE-3FAB-4E40-87FD-11C52A507216}" xr6:coauthVersionLast="47" xr6:coauthVersionMax="47" xr10:uidLastSave="{00000000-0000-0000-0000-000000000000}"/>
  <bookViews>
    <workbookView xWindow="-28920" yWindow="-315" windowWidth="29040" windowHeight="15720" xr2:uid="{F61A0B02-F9FC-4EBD-ADC6-EED95F056489}"/>
  </bookViews>
  <sheets>
    <sheet name="Sheet1" sheetId="1" r:id="rId1"/>
  </sheets>
  <definedNames>
    <definedName name="LAErrorCell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86" i="1" l="1"/>
  <c r="M185" i="1"/>
  <c r="K180" i="1"/>
  <c r="M180" i="1" s="1"/>
  <c r="M172" i="1"/>
  <c r="M170" i="1"/>
  <c r="L167" i="1"/>
  <c r="K167" i="1"/>
  <c r="M166" i="1"/>
  <c r="M165" i="1"/>
  <c r="M167" i="1" s="1"/>
  <c r="L162" i="1"/>
  <c r="K162" i="1"/>
  <c r="M161" i="1"/>
  <c r="M160" i="1"/>
  <c r="M159" i="1"/>
  <c r="M158" i="1"/>
  <c r="M157" i="1"/>
  <c r="L154" i="1"/>
  <c r="K154" i="1"/>
  <c r="M153" i="1"/>
  <c r="M152" i="1"/>
  <c r="M151" i="1"/>
  <c r="M154" i="1" s="1"/>
  <c r="M148" i="1"/>
  <c r="L145" i="1"/>
  <c r="K145" i="1"/>
  <c r="I145" i="1"/>
  <c r="H145" i="1"/>
  <c r="G145" i="1"/>
  <c r="F145" i="1"/>
  <c r="E145" i="1"/>
  <c r="M144" i="1"/>
  <c r="M143" i="1"/>
  <c r="K142" i="1"/>
  <c r="M142" i="1" s="1"/>
  <c r="M141" i="1"/>
  <c r="M140" i="1"/>
  <c r="M139" i="1"/>
  <c r="M138" i="1"/>
  <c r="M137" i="1"/>
  <c r="M136" i="1"/>
  <c r="M135" i="1"/>
  <c r="M134" i="1"/>
  <c r="L131" i="1"/>
  <c r="K131" i="1"/>
  <c r="M130" i="1"/>
  <c r="M129" i="1"/>
  <c r="M128" i="1"/>
  <c r="M127" i="1"/>
  <c r="M131" i="1" s="1"/>
  <c r="L122" i="1"/>
  <c r="M120" i="1"/>
  <c r="M118" i="1"/>
  <c r="M117" i="1"/>
  <c r="M116" i="1"/>
  <c r="M115" i="1"/>
  <c r="K114" i="1"/>
  <c r="M114" i="1" s="1"/>
  <c r="M112" i="1"/>
  <c r="M110" i="1"/>
  <c r="K109" i="1"/>
  <c r="M109" i="1" s="1"/>
  <c r="M108" i="1"/>
  <c r="K108" i="1"/>
  <c r="K107" i="1"/>
  <c r="M107" i="1" s="1"/>
  <c r="K106" i="1"/>
  <c r="M106" i="1" s="1"/>
  <c r="M105" i="1"/>
  <c r="K105" i="1"/>
  <c r="M104" i="1"/>
  <c r="M103" i="1"/>
  <c r="M102" i="1"/>
  <c r="M100" i="1"/>
  <c r="M99" i="1"/>
  <c r="M98" i="1"/>
  <c r="M97" i="1"/>
  <c r="M96" i="1"/>
  <c r="M95" i="1"/>
  <c r="M94" i="1"/>
  <c r="K87" i="1"/>
  <c r="H79" i="1"/>
  <c r="G79" i="1"/>
  <c r="I78" i="1"/>
  <c r="I77" i="1"/>
  <c r="I76" i="1"/>
  <c r="I75" i="1"/>
  <c r="L72" i="1"/>
  <c r="L174" i="1" s="1"/>
  <c r="J72" i="1"/>
  <c r="I72" i="1"/>
  <c r="H72" i="1"/>
  <c r="G72" i="1"/>
  <c r="F72" i="1"/>
  <c r="E72" i="1"/>
  <c r="K70" i="1"/>
  <c r="M70" i="1" s="1"/>
  <c r="M68" i="1"/>
  <c r="M67" i="1"/>
  <c r="M66" i="1"/>
  <c r="M65" i="1"/>
  <c r="M64" i="1"/>
  <c r="M63" i="1"/>
  <c r="M62" i="1"/>
  <c r="M59" i="1"/>
  <c r="M58" i="1"/>
  <c r="M57" i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1" i="1"/>
  <c r="M41" i="1" s="1"/>
  <c r="K38" i="1"/>
  <c r="M38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0" i="1"/>
  <c r="M10" i="1" s="1"/>
  <c r="K9" i="1"/>
  <c r="M9" i="1" s="1"/>
  <c r="Q1" i="1"/>
  <c r="Q2" i="1" s="1"/>
  <c r="M176" i="1" l="1"/>
  <c r="M72" i="1"/>
  <c r="M174" i="1" s="1"/>
  <c r="M178" i="1" s="1"/>
  <c r="K176" i="1"/>
  <c r="K122" i="1"/>
  <c r="M122" i="1" s="1"/>
  <c r="L176" i="1"/>
  <c r="I79" i="1"/>
  <c r="M145" i="1"/>
  <c r="M162" i="1"/>
  <c r="L178" i="1"/>
  <c r="K72" i="1"/>
  <c r="K174" i="1" l="1"/>
  <c r="K178" i="1" s="1"/>
  <c r="E5" i="1"/>
</calcChain>
</file>

<file path=xl/sharedStrings.xml><?xml version="1.0" encoding="utf-8"?>
<sst xmlns="http://schemas.openxmlformats.org/spreadsheetml/2006/main" count="790" uniqueCount="326">
  <si>
    <t>S251 Budget 2023-24</t>
  </si>
  <si>
    <t>Count of headings:</t>
  </si>
  <si>
    <t>LA Table:  Local Authority Information</t>
  </si>
  <si>
    <t>Count of cells with errors:</t>
  </si>
  <si>
    <t>Rule Application (offset by 12 columns to data)</t>
  </si>
  <si>
    <t>Description</t>
  </si>
  <si>
    <t>Early Years</t>
  </si>
  <si>
    <t>Primary</t>
  </si>
  <si>
    <t>Secondary</t>
  </si>
  <si>
    <t>SEN/Special schools</t>
  </si>
  <si>
    <t>AP/PRUs</t>
  </si>
  <si>
    <t xml:space="preserve">
Post school (e.g. Sixth Form &amp; FE Colleges)
</t>
  </si>
  <si>
    <t>Gross</t>
  </si>
  <si>
    <t>Income</t>
  </si>
  <si>
    <t>Net</t>
  </si>
  <si>
    <t>SEN/    Special schools</t>
  </si>
  <si>
    <t>AP/    PRUs</t>
  </si>
  <si>
    <t xml:space="preserve">Post school (e.g. Sixth Form &amp; FE Colleges)
</t>
  </si>
  <si>
    <t>Notes</t>
  </si>
  <si>
    <t>E</t>
  </si>
  <si>
    <t>F</t>
  </si>
  <si>
    <t>G</t>
  </si>
  <si>
    <t>H</t>
  </si>
  <si>
    <t>I</t>
  </si>
  <si>
    <t>J</t>
  </si>
  <si>
    <t>K</t>
  </si>
  <si>
    <t>L</t>
  </si>
  <si>
    <t>M</t>
  </si>
  <si>
    <t>LA Table Errors:</t>
  </si>
  <si>
    <t>SCHOOLS BUDGET</t>
  </si>
  <si>
    <t>1.0.1</t>
  </si>
  <si>
    <t>Individual Schools Budget (before academy recoupment), including sixth form grant for maintained schools, but excluding high needs place funding</t>
  </si>
  <si>
    <t>1.1,1.3,1.7</t>
  </si>
  <si>
    <t xml:space="preserve"> </t>
  </si>
  <si>
    <t>1.0.2</t>
  </si>
  <si>
    <t>High needs place funding within Individual Schools Budget (before academy recoupment), excluding funding for 16-19 academies and free schools and FE colleges and independent learning providers</t>
  </si>
  <si>
    <t>1001, 1022</t>
  </si>
  <si>
    <t xml:space="preserve">DEDELEGATED ITEMS      </t>
  </si>
  <si>
    <t>1.1.1</t>
  </si>
  <si>
    <t xml:space="preserve">Contingencies      </t>
  </si>
  <si>
    <t>3.1.1,1007</t>
  </si>
  <si>
    <t>1.1.2</t>
  </si>
  <si>
    <t>Behaviour support services</t>
  </si>
  <si>
    <t>1.1.3</t>
  </si>
  <si>
    <t xml:space="preserve">Support to UPEG and bilingual learners  </t>
  </si>
  <si>
    <t>1.1.4</t>
  </si>
  <si>
    <t>Free school meals eligibility</t>
  </si>
  <si>
    <t>1.1.5</t>
  </si>
  <si>
    <t>Insurance</t>
  </si>
  <si>
    <t>1.1.6</t>
  </si>
  <si>
    <t>Museum and Library services</t>
  </si>
  <si>
    <t>1.1.7</t>
  </si>
  <si>
    <t xml:space="preserve">Licences/subscriptions </t>
  </si>
  <si>
    <t>1.1.8</t>
  </si>
  <si>
    <t>Staff costs – supply cover excluding cover for facility time</t>
  </si>
  <si>
    <t>1.1.9</t>
  </si>
  <si>
    <t>Staff costs – supply cover for facility time</t>
  </si>
  <si>
    <t xml:space="preserve">HIGH NEEDS BUDGET </t>
  </si>
  <si>
    <t>1.2.1</t>
  </si>
  <si>
    <t>Top-up funding – maintained schools</t>
  </si>
  <si>
    <t>3.1.1, 1007,1.7,1.7</t>
  </si>
  <si>
    <t>1.2.2</t>
  </si>
  <si>
    <t>Top-up funding – academies, free schools and colleges</t>
  </si>
  <si>
    <t>3.1.1, 1007</t>
  </si>
  <si>
    <t>1.2.3</t>
  </si>
  <si>
    <t>Top-up and other funding – non-maintained and independent providers</t>
  </si>
  <si>
    <t>1.2.4</t>
  </si>
  <si>
    <t>Additional high needs targeted funding for mainstream schools and academies</t>
  </si>
  <si>
    <t>1.2.5</t>
  </si>
  <si>
    <t xml:space="preserve">SEN support services  </t>
  </si>
  <si>
    <t>1.2.6</t>
  </si>
  <si>
    <t>Hospital education services</t>
  </si>
  <si>
    <t>1.1,1.3,1.7,1013</t>
  </si>
  <si>
    <t>3.1.1, 1007,1.7, 1013</t>
  </si>
  <si>
    <t>1.2.7</t>
  </si>
  <si>
    <t>Other alternative provision services</t>
  </si>
  <si>
    <t>1.2.8</t>
  </si>
  <si>
    <t xml:space="preserve">Support for inclusion  </t>
  </si>
  <si>
    <t>1.2.9</t>
  </si>
  <si>
    <t>Special schools and PRUs in financial difficulty</t>
  </si>
  <si>
    <t>1.2.10</t>
  </si>
  <si>
    <t>PFI/ BSF costs at special schools, AP/ PRUs and Post 16 institutions only</t>
  </si>
  <si>
    <t>1.2.11</t>
  </si>
  <si>
    <t>Direct payments (SEN and disability)</t>
  </si>
  <si>
    <t>1.2.13</t>
  </si>
  <si>
    <t>Therapies and other health related services</t>
  </si>
  <si>
    <t xml:space="preserve">EARLY YEARS BUDGET  </t>
  </si>
  <si>
    <t>1.3.1</t>
  </si>
  <si>
    <r>
      <t xml:space="preserve">Central </t>
    </r>
    <r>
      <rPr>
        <sz val="10"/>
        <color theme="1"/>
        <rFont val="Arial"/>
        <family val="2"/>
      </rPr>
      <t xml:space="preserve">expenditure on early years entitlement </t>
    </r>
  </si>
  <si>
    <t>1.1,1.3,1.7,5.0.9</t>
  </si>
  <si>
    <t>3.1.1, 1007, 5.0.9</t>
  </si>
  <si>
    <t xml:space="preserve">CENTRAL PROVISION WITHIN SCHOOLS BUDGET </t>
  </si>
  <si>
    <t>1.4.1</t>
  </si>
  <si>
    <t xml:space="preserve">Contribution to combined budgets </t>
  </si>
  <si>
    <t>1.4.2</t>
  </si>
  <si>
    <t>School admissions</t>
  </si>
  <si>
    <t>1.4.3</t>
  </si>
  <si>
    <t>Servicing of schools forums</t>
  </si>
  <si>
    <t>1.4.4</t>
  </si>
  <si>
    <t>Termination of employment costs</t>
  </si>
  <si>
    <t>1.4.5</t>
  </si>
  <si>
    <t>Falling Rolls Fund</t>
  </si>
  <si>
    <t>1.4.6</t>
  </si>
  <si>
    <t>Capital expenditure from revenue (CERA)</t>
  </si>
  <si>
    <t>1.4.7</t>
  </si>
  <si>
    <t>Prudential borrowing costs</t>
  </si>
  <si>
    <t>1.4.8</t>
  </si>
  <si>
    <t xml:space="preserve">Fees to independent schools without SEN </t>
  </si>
  <si>
    <t>1.4.9</t>
  </si>
  <si>
    <t xml:space="preserve">Equal pay - back pay   </t>
  </si>
  <si>
    <t>1.4.10</t>
  </si>
  <si>
    <r>
      <t xml:space="preserve">Pupil growth </t>
    </r>
    <r>
      <rPr>
        <sz val="12"/>
        <color indexed="10"/>
        <rFont val="Arial"/>
        <family val="2"/>
      </rPr>
      <t/>
    </r>
  </si>
  <si>
    <t>1.4.11</t>
  </si>
  <si>
    <t>SEN transport</t>
  </si>
  <si>
    <t>1.4.12</t>
  </si>
  <si>
    <t xml:space="preserve">Exceptions agreed by Secretary of State </t>
  </si>
  <si>
    <t>1.4.13</t>
  </si>
  <si>
    <t>Infant class sizes</t>
  </si>
  <si>
    <t>1.1,1.3</t>
  </si>
  <si>
    <t>1.4.14</t>
  </si>
  <si>
    <t xml:space="preserve">Other Items </t>
  </si>
  <si>
    <t>CENTRAL PROVISION WITHIN SCHOOLS BUDGET (FORMER ESG RETAINED DUTIES)</t>
  </si>
  <si>
    <t>1.5.1</t>
  </si>
  <si>
    <t>Education welfare service</t>
  </si>
  <si>
    <t>1.1,1.3, 3.1.1, 1.7</t>
  </si>
  <si>
    <t>1.5.2</t>
  </si>
  <si>
    <t xml:space="preserve">Asset management </t>
  </si>
  <si>
    <t>1.5.3</t>
  </si>
  <si>
    <t>Statutory/Regulatory duties</t>
  </si>
  <si>
    <t>CENTRAL PROVISION FUNDED THROUGH MAINTAINED SCHOOLS BUDGET</t>
  </si>
  <si>
    <t>1.6.1</t>
  </si>
  <si>
    <t xml:space="preserve">Central support services </t>
  </si>
  <si>
    <t>1.6.2</t>
  </si>
  <si>
    <t>1.6.3</t>
  </si>
  <si>
    <t>1.6.4</t>
  </si>
  <si>
    <t>1.6.5</t>
  </si>
  <si>
    <t>Premature retirement cost / Redundancy costs (new provisions)</t>
  </si>
  <si>
    <t>1.6.6</t>
  </si>
  <si>
    <t>Monitoring national curriculum assessment</t>
  </si>
  <si>
    <t>1.6.7</t>
  </si>
  <si>
    <t>School Improvement</t>
  </si>
  <si>
    <t>1.7.1</t>
  </si>
  <si>
    <t xml:space="preserve">Other Specific Grants </t>
  </si>
  <si>
    <t>1.1,1.3,1.7,1021</t>
  </si>
  <si>
    <t>1.8.1</t>
  </si>
  <si>
    <t xml:space="preserve">TOTAL SCHOOLS BUDGET (before academy recoupment)  </t>
  </si>
  <si>
    <t>1.8.1a</t>
  </si>
  <si>
    <t>DSG BLOCK PLANNED EXPENDITURE</t>
  </si>
  <si>
    <t xml:space="preserve">DSG Block
</t>
  </si>
  <si>
    <t xml:space="preserve">Allocated DSG funding
</t>
  </si>
  <si>
    <t xml:space="preserve">Planned Spend
</t>
  </si>
  <si>
    <t xml:space="preserve">Net
</t>
  </si>
  <si>
    <t>Schools</t>
  </si>
  <si>
    <t>Schools (before Academy recoupment)</t>
  </si>
  <si>
    <t>1.1,1.7, 1.3, 1026</t>
  </si>
  <si>
    <t>1.1,1.7, 1.3</t>
  </si>
  <si>
    <t>Central School Services</t>
  </si>
  <si>
    <t>1.1,1.7, 1.3, 1027</t>
  </si>
  <si>
    <t>High Needs</t>
  </si>
  <si>
    <t>High Needs (excluding post school)</t>
  </si>
  <si>
    <t>1.1,1.7, 1.3, 1028</t>
  </si>
  <si>
    <t>1.1,1.7, 1.3, 1029</t>
  </si>
  <si>
    <t>Total</t>
  </si>
  <si>
    <t xml:space="preserve">RECONCILIATION OF SCHOOLS BUDGET   </t>
  </si>
  <si>
    <t>1.9.1</t>
  </si>
  <si>
    <t>Estimated Dedicated Schools Grant for 2023-24 (before academy recoupment), excluding high needs place funding for 16-19 academies and free schools and FE colleges and independent learning providers</t>
  </si>
  <si>
    <t>1.1, 1.3, 3.1.1,1.7, 1030</t>
  </si>
  <si>
    <t>1.9.2</t>
  </si>
  <si>
    <t xml:space="preserve">Dedicated Schools Grant brought forward from 2022-23 (please show a deficit as a negative) </t>
  </si>
  <si>
    <t>1.1,1.7,1031</t>
  </si>
  <si>
    <t>1.9.3</t>
  </si>
  <si>
    <t>Dedicated Schools Grant carry forward to 2024-25 (please show a deficit as a positive)</t>
  </si>
  <si>
    <t>1.1,1.7, 1032</t>
  </si>
  <si>
    <t>1.9.4</t>
  </si>
  <si>
    <t>Grant for maintained school sixth forms</t>
  </si>
  <si>
    <t>1.1,1.7, 1.3, 3.1.1,1.3</t>
  </si>
  <si>
    <t>1.9.5</t>
  </si>
  <si>
    <t>Local Authority additional contribution</t>
  </si>
  <si>
    <t>1.9.6</t>
  </si>
  <si>
    <t>Total funding supporting the Schools Budget (the sum of lines 1.9.1 to 1.9.5)</t>
  </si>
  <si>
    <t>1.10.1</t>
  </si>
  <si>
    <t>Academy recoupment from the Dedicated Schools Grant of schools block funding (show as a negative)</t>
  </si>
  <si>
    <t>1.1,1.7,1.5</t>
  </si>
  <si>
    <t>1.10.2</t>
  </si>
  <si>
    <t>Academy recoupment from the Dedicated Schools Grant of high needs place funding shown under line 1.0.2 (show as a negative)</t>
  </si>
  <si>
    <t>OTHER EDUCATION AND COMMUNITY BUDGET</t>
  </si>
  <si>
    <t>2.0.1</t>
  </si>
  <si>
    <t>3.1.1,1.7, 1007,1.3</t>
  </si>
  <si>
    <t>2.0.2</t>
  </si>
  <si>
    <t>2.0.3</t>
  </si>
  <si>
    <t>School improvement</t>
  </si>
  <si>
    <t>2.0.4</t>
  </si>
  <si>
    <t>Asset management - education</t>
  </si>
  <si>
    <t>2.0.5</t>
  </si>
  <si>
    <t>Statutory/ Regulatory duties - education</t>
  </si>
  <si>
    <t>2.0.6</t>
  </si>
  <si>
    <t>Premature retirement cost/ Redundancy costs (new provisions)</t>
  </si>
  <si>
    <t>2.0.7</t>
  </si>
  <si>
    <t>2.1.1</t>
  </si>
  <si>
    <t>Educational psychology service</t>
  </si>
  <si>
    <t>2.1.2</t>
  </si>
  <si>
    <t>SEN administration, assessment and coordination and monitoring</t>
  </si>
  <si>
    <t>2.1.3</t>
  </si>
  <si>
    <t>Independent Advice and Support Services (Parent partnership), guidance and information</t>
  </si>
  <si>
    <t>2.1.4</t>
  </si>
  <si>
    <t>Home to school transport (pre 16): SEN transport expenditure</t>
  </si>
  <si>
    <t>1.1,1.7,1.3</t>
  </si>
  <si>
    <t>3.1.1,1.7, 1007</t>
  </si>
  <si>
    <t>2.1.5</t>
  </si>
  <si>
    <t>Home to school transport (pre 16): mainstream home to school transport expenditure</t>
  </si>
  <si>
    <t>2.1.6</t>
  </si>
  <si>
    <t>Home to post-16 provision: SEN/ LLDD transport expenditure (aged 16-18)</t>
  </si>
  <si>
    <t>2.1.7</t>
  </si>
  <si>
    <t>Home to post-16 provision: SEN/ LLDD transport expenditure (aged 19-25)</t>
  </si>
  <si>
    <t>2.1.8</t>
  </si>
  <si>
    <t>Home to post-16 provision transport: mainstream home to post-16 transport expenditure</t>
  </si>
  <si>
    <t>2.1.9</t>
  </si>
  <si>
    <t>Supply of school places</t>
  </si>
  <si>
    <t>2.2.1</t>
  </si>
  <si>
    <t xml:space="preserve">Other spend not funded from the Schools Budget </t>
  </si>
  <si>
    <t>2.3.1</t>
  </si>
  <si>
    <t>Young people's learning and development</t>
  </si>
  <si>
    <t>2.3.2</t>
  </si>
  <si>
    <t>Adult and Community learning</t>
  </si>
  <si>
    <t>2.3.3</t>
  </si>
  <si>
    <t>Pension costs</t>
  </si>
  <si>
    <t>2.3.4</t>
  </si>
  <si>
    <t>Joint use arrangements</t>
  </si>
  <si>
    <t>2.3.5</t>
  </si>
  <si>
    <t>2.4.1</t>
  </si>
  <si>
    <t xml:space="preserve">Other Specific Grant </t>
  </si>
  <si>
    <t>3.1.1,1.7, 1007,1021,1.3</t>
  </si>
  <si>
    <t>1.1,1.7, 1.3,1021</t>
  </si>
  <si>
    <t>2.5.1</t>
  </si>
  <si>
    <t>Total Other education and community budget</t>
  </si>
  <si>
    <t xml:space="preserve">CHILDREN'S AND YOUNG PEOPLE'S SERVICES           </t>
  </si>
  <si>
    <t>SURE START CHILDREN'S CENTRES AND OTHER SPEND ON CHILDREN UNDER 5</t>
  </si>
  <si>
    <t>3.0.1</t>
  </si>
  <si>
    <t>Funding for individual Sure Start Children's Centres</t>
  </si>
  <si>
    <t>3.0.2</t>
  </si>
  <si>
    <t>Funding for local authority provided or commissioned area wide services delivered through Sure Start Children's Centres</t>
  </si>
  <si>
    <t>3.0.3</t>
  </si>
  <si>
    <t>Funding on local authority management costs relating to Sure Start Children's Centres</t>
  </si>
  <si>
    <t>3.0.4</t>
  </si>
  <si>
    <t>Other spend on children under 5</t>
  </si>
  <si>
    <t>3.0.5</t>
  </si>
  <si>
    <r>
      <t xml:space="preserve">Total Sure Start children's centres and </t>
    </r>
    <r>
      <rPr>
        <sz val="10"/>
        <color theme="1"/>
        <rFont val="Arial"/>
        <family val="2"/>
      </rPr>
      <t>other spend on children under 5</t>
    </r>
  </si>
  <si>
    <t>CHILDREN LOOKED AFTER</t>
  </si>
  <si>
    <t>3.1.1</t>
  </si>
  <si>
    <t>Residential care</t>
  </si>
  <si>
    <t>3.1.2a</t>
  </si>
  <si>
    <t>Fostering services (excluding fees and allowances for LA foster carers)</t>
  </si>
  <si>
    <t>3.1.2b</t>
  </si>
  <si>
    <t>Fostering services (fees and allowances for LA foster carers)</t>
  </si>
  <si>
    <t>3.1.3</t>
  </si>
  <si>
    <t>Adoption services</t>
  </si>
  <si>
    <t>3.1.4</t>
  </si>
  <si>
    <t xml:space="preserve">Special guardianship support </t>
  </si>
  <si>
    <t>3.1.5</t>
  </si>
  <si>
    <t>Other children looked after services</t>
  </si>
  <si>
    <t>3.1.6</t>
  </si>
  <si>
    <t>Short breaks (respite) for looked after disabled children</t>
  </si>
  <si>
    <t>3.1.7</t>
  </si>
  <si>
    <t>Children placed with family and friends</t>
  </si>
  <si>
    <t>3.1.8</t>
  </si>
  <si>
    <t xml:space="preserve">Education of looked after children </t>
  </si>
  <si>
    <t>3.1.9</t>
  </si>
  <si>
    <t>Leaving care support services</t>
  </si>
  <si>
    <t>3.1.10</t>
  </si>
  <si>
    <t>Asylum seeker services children</t>
  </si>
  <si>
    <t>3.1.11</t>
  </si>
  <si>
    <t>Total Children Looked After</t>
  </si>
  <si>
    <t>OTHER CHILDREN AND FAMILY SERVICES</t>
  </si>
  <si>
    <t>3.2.1</t>
  </si>
  <si>
    <t>Other children and families services</t>
  </si>
  <si>
    <t>SAFEGUARDING CHILDREN AND YOUNG PEOPLE'S SERVICES</t>
  </si>
  <si>
    <t>3.3.1</t>
  </si>
  <si>
    <t>Social work (including LA functions in relation to child protection)</t>
  </si>
  <si>
    <t>3.3.2</t>
  </si>
  <si>
    <t>Commissioning and Children's Services Strategy</t>
  </si>
  <si>
    <t>3.3.3</t>
  </si>
  <si>
    <t>Local Safeguarding Children Board</t>
  </si>
  <si>
    <t>3.3.4</t>
  </si>
  <si>
    <t>Total Safeguarding Children and Young People's Services</t>
  </si>
  <si>
    <t>FAMILY SUPPORT SERVICES</t>
  </si>
  <si>
    <t>3.4.1</t>
  </si>
  <si>
    <t>Direct payments</t>
  </si>
  <si>
    <t>3.4.2</t>
  </si>
  <si>
    <t>Short breaks (respite) for disabled children</t>
  </si>
  <si>
    <t>3.4.3</t>
  </si>
  <si>
    <t>Other support for disabled children</t>
  </si>
  <si>
    <t>3.4.4</t>
  </si>
  <si>
    <t>Targeted family support</t>
  </si>
  <si>
    <t>3.4.5</t>
  </si>
  <si>
    <t xml:space="preserve">Universal family support </t>
  </si>
  <si>
    <t>3.4.6</t>
  </si>
  <si>
    <t>Total Family Support Services</t>
  </si>
  <si>
    <t>SERVICES FOR YOUNG PEOPLE</t>
  </si>
  <si>
    <t>3.5.1</t>
  </si>
  <si>
    <t>Universal services for young people</t>
  </si>
  <si>
    <t>3.5.2</t>
  </si>
  <si>
    <t xml:space="preserve">Targeted services for young people </t>
  </si>
  <si>
    <t>3.5.3</t>
  </si>
  <si>
    <t>Total Services for young people</t>
  </si>
  <si>
    <t>YOUTH JUSTICE</t>
  </si>
  <si>
    <t>3.6.1</t>
  </si>
  <si>
    <t>Youth justice</t>
  </si>
  <si>
    <t>4.0.1</t>
  </si>
  <si>
    <t>Capital Expenditure from Revenue (CERA) (Non-schools budget functions and Children's and young people services)</t>
  </si>
  <si>
    <t>5.0.1</t>
  </si>
  <si>
    <t>Total Schools Budget and Other education and community budget (excluding CERA) (lines 1.8.1 and 2.5.1)</t>
  </si>
  <si>
    <t>5.0.2</t>
  </si>
  <si>
    <t>Total Children and Young People's Services and Youth Justice Budget (excluding CERA)(lines 3.0.5 + 3.1.11 + 3.2.1 + 3.3.4 + 3.4.6 + 3.5.3 + 3.6.1)</t>
  </si>
  <si>
    <t>Total Schools Budget, Other education and community budget, Children and Young People's Services and Youth Justice Budget (excluding CERA) (lines 5.0.1 + 5.0.2)</t>
  </si>
  <si>
    <t>Capital Expenditure (excluding CERA)</t>
  </si>
  <si>
    <t>MEMORANDUM ITEMS</t>
  </si>
  <si>
    <t>Services for young people</t>
  </si>
  <si>
    <t>8a.1</t>
  </si>
  <si>
    <t>Substance misuse services (Drugs, Alcohol and Volatile substances) (included in 3.5.1 and 3.5.2 above)</t>
  </si>
  <si>
    <t>3.1.1,1.7, 1007, 6.1,1.3</t>
  </si>
  <si>
    <t>1.1,1.7, 1.3, 6.1</t>
  </si>
  <si>
    <t>8a.2</t>
  </si>
  <si>
    <t>Teenage pregnancy services (included in 3.5.1 and 3.5.2 above)</t>
  </si>
  <si>
    <t>3.1.1,1.7, 1007, 6.2,1.3</t>
  </si>
  <si>
    <t>1.1,1.7, 1.3, 6.2</t>
  </si>
  <si>
    <t>LA Table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</si>
</sst>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trike/>
      <sz val="10"/>
      <name val="Arial"/>
      <family val="2"/>
    </font>
    <font>
      <sz val="10"/>
      <color rgb="FF0D0D0D"/>
      <name val="Arial"/>
      <family val="2"/>
    </font>
    <font>
      <sz val="9"/>
      <color theme="1"/>
      <name val="Arial"/>
      <family val="2"/>
    </font>
    <font>
      <sz val="12"/>
      <color indexed="1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2" fontId="8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4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" fontId="10" fillId="2" borderId="0" xfId="1" applyNumberFormat="1" applyFont="1" applyFill="1" applyAlignment="1">
      <alignment horizontal="left" vertical="center" wrapText="1"/>
    </xf>
    <xf numFmtId="4" fontId="10" fillId="2" borderId="0" xfId="1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8" fillId="2" borderId="0" xfId="2" applyFont="1" applyFill="1" applyAlignment="1">
      <alignment horizontal="left" vertical="center" wrapText="1"/>
    </xf>
    <xf numFmtId="0" fontId="13" fillId="2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2" borderId="0" xfId="0" applyFont="1" applyFill="1" applyAlignment="1">
      <alignment vertical="center" wrapText="1"/>
    </xf>
    <xf numFmtId="4" fontId="8" fillId="5" borderId="8" xfId="0" applyNumberFormat="1" applyFont="1" applyFill="1" applyBorder="1" applyAlignment="1" applyProtection="1">
      <alignment horizontal="right" vertical="center"/>
      <protection locked="0"/>
    </xf>
    <xf numFmtId="4" fontId="8" fillId="6" borderId="8" xfId="2" applyNumberFormat="1" applyFont="1" applyFill="1" applyBorder="1" applyAlignment="1">
      <alignment horizontal="right" vertical="center" wrapText="1"/>
    </xf>
    <xf numFmtId="3" fontId="6" fillId="0" borderId="7" xfId="0" quotePrefix="1" applyNumberFormat="1" applyFont="1" applyBorder="1" applyAlignment="1">
      <alignment horizontal="left" vertical="center"/>
    </xf>
    <xf numFmtId="0" fontId="8" fillId="2" borderId="0" xfId="1" applyFill="1" applyAlignment="1">
      <alignment horizontal="left" vertical="center" wrapText="1"/>
    </xf>
    <xf numFmtId="0" fontId="14" fillId="2" borderId="0" xfId="2" applyFont="1" applyFill="1" applyAlignment="1">
      <alignment horizontal="right" vertical="center" wrapText="1"/>
    </xf>
    <xf numFmtId="4" fontId="14" fillId="2" borderId="0" xfId="0" applyNumberFormat="1" applyFont="1" applyFill="1" applyAlignment="1">
      <alignment horizontal="right" vertical="center"/>
    </xf>
    <xf numFmtId="4" fontId="14" fillId="2" borderId="0" xfId="2" applyNumberFormat="1" applyFont="1" applyFill="1" applyAlignment="1">
      <alignment horizontal="right" vertical="center" wrapText="1"/>
    </xf>
    <xf numFmtId="0" fontId="8" fillId="2" borderId="0" xfId="2" applyFont="1" applyFill="1" applyAlignment="1">
      <alignment horizontal="right" vertical="center" wrapText="1"/>
    </xf>
    <xf numFmtId="4" fontId="8" fillId="2" borderId="0" xfId="0" applyNumberFormat="1" applyFont="1" applyFill="1" applyAlignment="1">
      <alignment horizontal="right" vertical="center"/>
    </xf>
    <xf numFmtId="4" fontId="8" fillId="2" borderId="0" xfId="2" applyNumberFormat="1" applyFont="1" applyFill="1" applyAlignment="1">
      <alignment horizontal="right" vertical="center" wrapText="1"/>
    </xf>
    <xf numFmtId="3" fontId="8" fillId="2" borderId="0" xfId="2" applyNumberFormat="1" applyFont="1" applyFill="1" applyAlignment="1">
      <alignment horizontal="right" vertical="center" wrapText="1"/>
    </xf>
    <xf numFmtId="2" fontId="8" fillId="2" borderId="0" xfId="0" applyNumberFormat="1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 wrapText="1"/>
    </xf>
    <xf numFmtId="0" fontId="10" fillId="2" borderId="0" xfId="2" applyFont="1" applyFill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2" applyNumberFormat="1" applyFont="1" applyFill="1" applyBorder="1" applyAlignment="1">
      <alignment horizontal="right" vertical="center" wrapText="1"/>
    </xf>
    <xf numFmtId="2" fontId="8" fillId="2" borderId="5" xfId="0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14" fillId="2" borderId="0" xfId="0" applyNumberFormat="1" applyFont="1" applyFill="1" applyAlignment="1">
      <alignment horizontal="right" vertical="center"/>
    </xf>
    <xf numFmtId="0" fontId="19" fillId="2" borderId="0" xfId="3" applyFont="1" applyFill="1" applyAlignment="1">
      <alignment horizontal="left" vertical="center"/>
    </xf>
    <xf numFmtId="4" fontId="8" fillId="2" borderId="11" xfId="0" applyNumberFormat="1" applyFont="1" applyFill="1" applyBorder="1" applyAlignment="1">
      <alignment horizontal="right" vertical="center"/>
    </xf>
    <xf numFmtId="3" fontId="8" fillId="2" borderId="11" xfId="2" applyNumberFormat="1" applyFont="1" applyFill="1" applyBorder="1" applyAlignment="1">
      <alignment horizontal="right" vertical="center" wrapText="1"/>
    </xf>
    <xf numFmtId="2" fontId="8" fillId="2" borderId="11" xfId="0" applyNumberFormat="1" applyFont="1" applyFill="1" applyBorder="1" applyAlignment="1">
      <alignment horizontal="right" vertical="center"/>
    </xf>
    <xf numFmtId="2" fontId="8" fillId="2" borderId="11" xfId="2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0" fillId="4" borderId="12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vertical="center" wrapText="1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left" vertical="center"/>
    </xf>
    <xf numFmtId="4" fontId="8" fillId="2" borderId="2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10" fillId="2" borderId="0" xfId="1" applyFont="1" applyFill="1" applyAlignment="1">
      <alignment horizontal="right" vertical="center" wrapText="1"/>
    </xf>
    <xf numFmtId="3" fontId="10" fillId="2" borderId="0" xfId="1" applyNumberFormat="1" applyFont="1" applyFill="1" applyAlignment="1">
      <alignment horizontal="right" vertical="center" wrapText="1"/>
    </xf>
    <xf numFmtId="2" fontId="10" fillId="2" borderId="0" xfId="1" applyNumberFormat="1" applyFont="1" applyFill="1" applyAlignment="1">
      <alignment horizontal="right" vertical="center" wrapText="1"/>
    </xf>
    <xf numFmtId="3" fontId="8" fillId="2" borderId="0" xfId="0" applyNumberFormat="1" applyFont="1" applyFill="1" applyAlignment="1">
      <alignment horizontal="right" vertical="center"/>
    </xf>
    <xf numFmtId="0" fontId="10" fillId="2" borderId="0" xfId="2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2" fontId="8" fillId="2" borderId="2" xfId="2" applyNumberFormat="1" applyFont="1" applyFill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right" vertical="center"/>
    </xf>
    <xf numFmtId="0" fontId="8" fillId="2" borderId="0" xfId="2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0" fillId="0" borderId="12" xfId="0" applyBorder="1" applyAlignment="1" applyProtection="1">
      <alignment horizontal="left" vertical="center" wrapText="1"/>
      <protection locked="0"/>
    </xf>
    <xf numFmtId="4" fontId="0" fillId="5" borderId="11" xfId="0" applyNumberFormat="1" applyFill="1" applyBorder="1" applyAlignment="1" applyProtection="1">
      <alignment horizontal="left" vertical="center" wrapText="1"/>
      <protection locked="0"/>
    </xf>
    <xf numFmtId="4" fontId="0" fillId="5" borderId="13" xfId="0" applyNumberFormat="1" applyFill="1" applyBorder="1" applyAlignment="1" applyProtection="1">
      <alignment horizontal="left" vertical="center" wrapText="1"/>
      <protection locked="0"/>
    </xf>
  </cellXfs>
  <cellStyles count="4">
    <cellStyle name="Hyperlink" xfId="3" builtinId="8"/>
    <cellStyle name="Normal" xfId="0" builtinId="0"/>
    <cellStyle name="Normal_Pupil Level School Census2010 Tables v1.0" xfId="1" xr:uid="{8A84CF6E-7EE1-4F38-AE96-FDDDE3AA4EEC}"/>
    <cellStyle name="Normal_Sheet1" xfId="2" xr:uid="{A93DC8E2-95C0-40AB-88BF-D3B490DD8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9D18-4751-4164-ACB9-6D769AD7D7F4}">
  <dimension ref="A1:ZZ204"/>
  <sheetViews>
    <sheetView tabSelected="1" workbookViewId="0">
      <selection activeCell="C5" sqref="C5"/>
    </sheetView>
  </sheetViews>
  <sheetFormatPr defaultColWidth="9.08984375" defaultRowHeight="14" x14ac:dyDescent="0.35"/>
  <cols>
    <col min="1" max="1" width="2.36328125" style="19" customWidth="1"/>
    <col min="2" max="2" width="7.36328125" style="19" customWidth="1"/>
    <col min="3" max="3" width="69.453125" style="19" customWidth="1"/>
    <col min="4" max="4" width="2.54296875" style="19" customWidth="1"/>
    <col min="5" max="13" width="16.54296875" style="19" customWidth="1"/>
    <col min="14" max="14" width="2.54296875" style="19" customWidth="1"/>
    <col min="15" max="15" width="16.453125" style="19" hidden="1" customWidth="1"/>
    <col min="16" max="17" width="16.36328125" style="58" hidden="1" customWidth="1"/>
    <col min="18" max="18" width="15" style="58" hidden="1" customWidth="1"/>
    <col min="19" max="20" width="15.36328125" style="58" hidden="1" customWidth="1"/>
    <col min="21" max="21" width="11.36328125" style="58" hidden="1" customWidth="1"/>
    <col min="22" max="22" width="22" style="58" hidden="1" customWidth="1"/>
    <col min="23" max="23" width="15.36328125" style="58" hidden="1" customWidth="1"/>
    <col min="24" max="24" width="5.54296875" style="58" hidden="1" customWidth="1"/>
    <col min="25" max="25" width="29.6328125" style="21" hidden="1" customWidth="1"/>
    <col min="26" max="700" width="9.08984375" style="19"/>
    <col min="701" max="701" width="4.90625" style="19" hidden="1" customWidth="1"/>
    <col min="702" max="16384" width="9.08984375" style="19"/>
  </cols>
  <sheetData>
    <row r="1" spans="1:701" s="5" customFormat="1" ht="24" customHeight="1" thickBot="1" x14ac:dyDescent="0.4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3"/>
      <c r="P1" s="6" t="s">
        <v>1</v>
      </c>
      <c r="Q1" s="7" t="e">
        <f>COUNTIF(#REF!,"Error Cell Reference and Description")</f>
        <v>#REF!</v>
      </c>
      <c r="R1" s="8"/>
      <c r="S1" s="8"/>
      <c r="T1" s="8"/>
      <c r="U1" s="8"/>
      <c r="V1" s="8"/>
      <c r="W1" s="8"/>
      <c r="X1" s="8"/>
      <c r="ZY1" s="9"/>
    </row>
    <row r="2" spans="1:701" s="5" customFormat="1" ht="24" customHeight="1" thickBot="1" x14ac:dyDescent="0.4">
      <c r="A2" s="1"/>
      <c r="B2" s="10" t="s">
        <v>2</v>
      </c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1"/>
      <c r="P2" s="13" t="s">
        <v>3</v>
      </c>
      <c r="Q2" s="14" t="e">
        <f>COUNTIF(#REF!,"&lt;&gt;")-Q1-COUNTIF(LAErrorCell,"&lt;&gt;")</f>
        <v>#REF!</v>
      </c>
      <c r="R2" s="8"/>
      <c r="S2" s="8"/>
      <c r="T2" s="8"/>
      <c r="U2" s="8"/>
      <c r="V2" s="8"/>
      <c r="W2" s="8"/>
      <c r="X2" s="8"/>
    </row>
    <row r="3" spans="1:701" x14ac:dyDescent="0.35">
      <c r="A3" s="15"/>
      <c r="B3" s="16"/>
      <c r="C3" s="17"/>
      <c r="D3" s="15"/>
      <c r="E3" s="15"/>
      <c r="F3" s="15"/>
      <c r="G3" s="15"/>
      <c r="H3" s="15"/>
      <c r="I3" s="15"/>
      <c r="J3" s="15"/>
      <c r="K3" s="18"/>
      <c r="L3" s="15"/>
      <c r="M3" s="18"/>
      <c r="N3" s="15"/>
      <c r="P3" s="20" t="s">
        <v>4</v>
      </c>
      <c r="Q3" s="20"/>
      <c r="R3" s="20"/>
      <c r="S3" s="20"/>
      <c r="T3" s="20"/>
      <c r="U3" s="20"/>
      <c r="V3" s="20"/>
      <c r="W3" s="20"/>
      <c r="X3" s="20"/>
    </row>
    <row r="4" spans="1:701" ht="78" x14ac:dyDescent="0.35">
      <c r="A4" s="15"/>
      <c r="B4" s="16"/>
      <c r="C4" s="22" t="s">
        <v>5</v>
      </c>
      <c r="D4" s="23"/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 t="s">
        <v>14</v>
      </c>
      <c r="N4" s="25"/>
      <c r="P4" s="26" t="s">
        <v>6</v>
      </c>
      <c r="Q4" s="26" t="s">
        <v>7</v>
      </c>
      <c r="R4" s="26" t="s">
        <v>8</v>
      </c>
      <c r="S4" s="26" t="s">
        <v>15</v>
      </c>
      <c r="T4" s="26" t="s">
        <v>16</v>
      </c>
      <c r="U4" s="26" t="s">
        <v>17</v>
      </c>
      <c r="V4" s="26" t="s">
        <v>12</v>
      </c>
      <c r="W4" s="26" t="s">
        <v>13</v>
      </c>
      <c r="X4" s="26" t="s">
        <v>14</v>
      </c>
      <c r="Y4" s="26" t="s">
        <v>18</v>
      </c>
    </row>
    <row r="5" spans="1:701" ht="24" customHeight="1" x14ac:dyDescent="0.35">
      <c r="A5" s="15"/>
      <c r="B5" s="16"/>
      <c r="C5" s="27"/>
      <c r="D5" s="27"/>
      <c r="E5" s="28" t="str">
        <f>IF(COUNTA(E9:L186)&lt;456,"PLEASE ENTER VALUES IN ALL CELLS","")</f>
        <v/>
      </c>
      <c r="F5" s="29"/>
      <c r="G5" s="29"/>
      <c r="H5" s="29"/>
      <c r="I5" s="29"/>
      <c r="J5" s="29"/>
      <c r="K5" s="29"/>
      <c r="L5" s="29"/>
      <c r="M5" s="29"/>
      <c r="N5" s="27"/>
      <c r="P5" s="30" t="s">
        <v>19</v>
      </c>
      <c r="Q5" s="30" t="s">
        <v>20</v>
      </c>
      <c r="R5" s="30" t="s">
        <v>21</v>
      </c>
      <c r="S5" s="30" t="s">
        <v>22</v>
      </c>
      <c r="T5" s="30" t="s">
        <v>23</v>
      </c>
      <c r="U5" s="30" t="s">
        <v>24</v>
      </c>
      <c r="V5" s="30" t="s">
        <v>25</v>
      </c>
      <c r="W5" s="30" t="s">
        <v>26</v>
      </c>
      <c r="X5" s="30" t="s">
        <v>27</v>
      </c>
    </row>
    <row r="6" spans="1:701" ht="24" customHeight="1" x14ac:dyDescent="0.35">
      <c r="A6" s="15"/>
      <c r="B6" s="16"/>
      <c r="C6" s="16"/>
      <c r="D6" s="27"/>
      <c r="E6" s="31"/>
      <c r="F6" s="31"/>
      <c r="G6" s="31"/>
      <c r="H6" s="31"/>
      <c r="I6" s="31"/>
      <c r="J6" s="31"/>
      <c r="K6" s="31"/>
      <c r="L6" s="32"/>
      <c r="M6" s="32" t="s">
        <v>28</v>
      </c>
      <c r="N6" s="27"/>
      <c r="P6" s="21"/>
      <c r="Q6" s="21"/>
      <c r="R6" s="21"/>
      <c r="S6" s="21"/>
      <c r="T6" s="21"/>
      <c r="U6" s="21"/>
      <c r="V6" s="21"/>
      <c r="W6" s="21"/>
      <c r="X6" s="21"/>
    </row>
    <row r="7" spans="1:701" ht="24" customHeight="1" x14ac:dyDescent="0.35">
      <c r="A7" s="15"/>
      <c r="B7" s="33">
        <v>1</v>
      </c>
      <c r="C7" s="34" t="s">
        <v>29</v>
      </c>
      <c r="D7" s="27"/>
      <c r="E7" s="31"/>
      <c r="F7" s="31"/>
      <c r="G7" s="31"/>
      <c r="H7" s="31"/>
      <c r="I7" s="31"/>
      <c r="J7" s="31"/>
      <c r="K7" s="31"/>
      <c r="L7" s="32"/>
      <c r="M7" s="32"/>
      <c r="N7" s="27"/>
      <c r="P7" s="21"/>
      <c r="Q7" s="21"/>
      <c r="R7" s="21"/>
      <c r="S7" s="21"/>
      <c r="T7" s="21"/>
      <c r="U7" s="21"/>
      <c r="V7" s="21"/>
      <c r="W7" s="21"/>
      <c r="X7" s="21"/>
    </row>
    <row r="8" spans="1:701" ht="24" customHeight="1" x14ac:dyDescent="0.35">
      <c r="A8" s="15"/>
      <c r="B8" s="35"/>
      <c r="C8" s="34"/>
      <c r="D8" s="27"/>
      <c r="E8" s="31"/>
      <c r="F8" s="31"/>
      <c r="G8" s="31"/>
      <c r="H8" s="31"/>
      <c r="I8" s="31"/>
      <c r="J8" s="31"/>
      <c r="K8" s="31"/>
      <c r="L8" s="31"/>
      <c r="M8" s="31"/>
      <c r="N8" s="36"/>
      <c r="P8" s="21"/>
      <c r="Q8" s="21"/>
      <c r="R8" s="21"/>
      <c r="S8" s="21"/>
      <c r="T8" s="21"/>
      <c r="U8" s="21"/>
      <c r="V8" s="21"/>
      <c r="W8" s="21"/>
      <c r="X8" s="21"/>
    </row>
    <row r="9" spans="1:701" ht="25" x14ac:dyDescent="0.35">
      <c r="A9" s="15"/>
      <c r="B9" s="37" t="s">
        <v>30</v>
      </c>
      <c r="C9" s="38" t="s">
        <v>31</v>
      </c>
      <c r="D9" s="27"/>
      <c r="E9" s="39">
        <v>12417381.26</v>
      </c>
      <c r="F9" s="39">
        <v>65252952</v>
      </c>
      <c r="G9" s="39">
        <v>50755576</v>
      </c>
      <c r="H9" s="31"/>
      <c r="I9" s="31"/>
      <c r="J9" s="31"/>
      <c r="K9" s="40">
        <f>SUM(E9,F9,G9)</f>
        <v>128425909.26000001</v>
      </c>
      <c r="L9" s="31"/>
      <c r="M9" s="40">
        <f>K9-L9</f>
        <v>128425909.26000001</v>
      </c>
      <c r="N9" s="36"/>
      <c r="P9" s="30" t="s">
        <v>32</v>
      </c>
      <c r="Q9" s="30" t="s">
        <v>32</v>
      </c>
      <c r="R9" s="30" t="s">
        <v>32</v>
      </c>
      <c r="S9" s="30">
        <v>1.6</v>
      </c>
      <c r="T9" s="30">
        <v>1.6</v>
      </c>
      <c r="U9" s="30">
        <v>1.6</v>
      </c>
      <c r="V9" s="30">
        <v>1001</v>
      </c>
      <c r="W9" s="30">
        <v>1.6</v>
      </c>
      <c r="X9" s="30" t="s">
        <v>33</v>
      </c>
    </row>
    <row r="10" spans="1:701" ht="37.5" x14ac:dyDescent="0.35">
      <c r="A10" s="15"/>
      <c r="B10" s="37" t="s">
        <v>34</v>
      </c>
      <c r="C10" s="38" t="s">
        <v>35</v>
      </c>
      <c r="D10" s="27"/>
      <c r="E10" s="39">
        <v>355000</v>
      </c>
      <c r="F10" s="39">
        <v>570666.67000000004</v>
      </c>
      <c r="G10" s="39">
        <v>278000</v>
      </c>
      <c r="H10" s="39">
        <v>3775833.33</v>
      </c>
      <c r="I10" s="39">
        <v>1240000</v>
      </c>
      <c r="J10" s="31"/>
      <c r="K10" s="40">
        <f>SUM(E10,F10,G10,H10,I10)</f>
        <v>6219500</v>
      </c>
      <c r="L10" s="31"/>
      <c r="M10" s="40">
        <f>K10-L10</f>
        <v>6219500</v>
      </c>
      <c r="N10" s="36"/>
      <c r="P10" s="30" t="s">
        <v>32</v>
      </c>
      <c r="Q10" s="30" t="s">
        <v>32</v>
      </c>
      <c r="R10" s="30" t="s">
        <v>32</v>
      </c>
      <c r="S10" s="30" t="s">
        <v>32</v>
      </c>
      <c r="T10" s="30" t="s">
        <v>32</v>
      </c>
      <c r="U10" s="30">
        <v>1.6</v>
      </c>
      <c r="V10" s="41" t="s">
        <v>36</v>
      </c>
      <c r="W10" s="30">
        <v>1.6</v>
      </c>
      <c r="X10" s="30" t="s">
        <v>33</v>
      </c>
    </row>
    <row r="11" spans="1:701" ht="24" customHeight="1" x14ac:dyDescent="0.35">
      <c r="A11" s="15"/>
      <c r="B11" s="42"/>
      <c r="C11" s="15"/>
      <c r="D11" s="27"/>
      <c r="E11" s="31"/>
      <c r="F11" s="31"/>
      <c r="G11" s="31"/>
      <c r="H11" s="31"/>
      <c r="I11" s="31"/>
      <c r="J11" s="31"/>
      <c r="K11" s="31"/>
      <c r="L11" s="31"/>
      <c r="M11" s="31"/>
      <c r="N11" s="36"/>
      <c r="P11" s="21"/>
      <c r="Q11" s="21"/>
      <c r="R11" s="21"/>
      <c r="S11" s="21"/>
      <c r="T11" s="21"/>
      <c r="U11" s="21"/>
      <c r="V11" s="21"/>
      <c r="W11" s="21"/>
      <c r="X11" s="21"/>
    </row>
    <row r="12" spans="1:701" ht="24" customHeight="1" x14ac:dyDescent="0.35">
      <c r="A12" s="15"/>
      <c r="B12" s="35"/>
      <c r="C12" s="34" t="s">
        <v>37</v>
      </c>
      <c r="D12" s="43"/>
      <c r="E12" s="44"/>
      <c r="F12" s="44"/>
      <c r="G12" s="44"/>
      <c r="H12" s="44"/>
      <c r="I12" s="44"/>
      <c r="J12" s="45"/>
      <c r="K12" s="44"/>
      <c r="L12" s="31"/>
      <c r="M12" s="31"/>
      <c r="N12" s="36"/>
      <c r="P12" s="21"/>
      <c r="Q12" s="21"/>
      <c r="R12" s="21"/>
      <c r="S12" s="21"/>
      <c r="T12" s="21"/>
      <c r="U12" s="21"/>
      <c r="V12" s="21"/>
      <c r="W12" s="21"/>
      <c r="X12" s="21"/>
    </row>
    <row r="13" spans="1:701" ht="24" customHeight="1" x14ac:dyDescent="0.35">
      <c r="A13" s="15"/>
      <c r="B13" s="37" t="s">
        <v>38</v>
      </c>
      <c r="C13" s="17" t="s">
        <v>39</v>
      </c>
      <c r="D13" s="46"/>
      <c r="E13" s="47"/>
      <c r="F13" s="39">
        <v>0</v>
      </c>
      <c r="G13" s="39">
        <v>0</v>
      </c>
      <c r="H13" s="47" t="s">
        <v>33</v>
      </c>
      <c r="I13" s="47"/>
      <c r="J13" s="47"/>
      <c r="K13" s="40">
        <f t="shared" ref="K13:K21" si="0">SUM(F13,G13)</f>
        <v>0</v>
      </c>
      <c r="L13" s="39">
        <v>0</v>
      </c>
      <c r="M13" s="40">
        <f t="shared" ref="M13:M21" si="1">K13-L13</f>
        <v>0</v>
      </c>
      <c r="N13" s="36"/>
      <c r="P13" s="30">
        <v>1.6</v>
      </c>
      <c r="Q13" s="30" t="s">
        <v>32</v>
      </c>
      <c r="R13" s="30" t="s">
        <v>32</v>
      </c>
      <c r="S13" s="30">
        <v>1.6</v>
      </c>
      <c r="T13" s="30">
        <v>1.6</v>
      </c>
      <c r="U13" s="30">
        <v>1.6</v>
      </c>
      <c r="V13" s="26" t="s">
        <v>40</v>
      </c>
      <c r="W13" s="30" t="s">
        <v>32</v>
      </c>
      <c r="X13" s="30" t="s">
        <v>33</v>
      </c>
    </row>
    <row r="14" spans="1:701" ht="24" customHeight="1" x14ac:dyDescent="0.35">
      <c r="A14" s="15"/>
      <c r="B14" s="37" t="s">
        <v>41</v>
      </c>
      <c r="C14" s="15" t="s">
        <v>42</v>
      </c>
      <c r="D14" s="46"/>
      <c r="E14" s="47"/>
      <c r="F14" s="39">
        <v>286000</v>
      </c>
      <c r="G14" s="39">
        <v>0</v>
      </c>
      <c r="H14" s="47"/>
      <c r="I14" s="47"/>
      <c r="J14" s="48"/>
      <c r="K14" s="40">
        <f t="shared" si="0"/>
        <v>286000</v>
      </c>
      <c r="L14" s="39">
        <v>0</v>
      </c>
      <c r="M14" s="40">
        <f t="shared" si="1"/>
        <v>286000</v>
      </c>
      <c r="N14" s="36"/>
      <c r="P14" s="30">
        <v>1.6</v>
      </c>
      <c r="Q14" s="30" t="s">
        <v>32</v>
      </c>
      <c r="R14" s="30" t="s">
        <v>32</v>
      </c>
      <c r="S14" s="30">
        <v>1.6</v>
      </c>
      <c r="T14" s="30">
        <v>1.6</v>
      </c>
      <c r="U14" s="30">
        <v>1.6</v>
      </c>
      <c r="V14" s="26" t="s">
        <v>40</v>
      </c>
      <c r="W14" s="30" t="s">
        <v>32</v>
      </c>
      <c r="X14" s="30" t="s">
        <v>33</v>
      </c>
    </row>
    <row r="15" spans="1:701" ht="24" customHeight="1" x14ac:dyDescent="0.35">
      <c r="A15" s="15"/>
      <c r="B15" s="37" t="s">
        <v>43</v>
      </c>
      <c r="C15" s="15" t="s">
        <v>44</v>
      </c>
      <c r="D15" s="46"/>
      <c r="E15" s="47"/>
      <c r="F15" s="39">
        <v>0</v>
      </c>
      <c r="G15" s="39">
        <v>0</v>
      </c>
      <c r="H15" s="47"/>
      <c r="I15" s="47"/>
      <c r="J15" s="48"/>
      <c r="K15" s="40">
        <f t="shared" si="0"/>
        <v>0</v>
      </c>
      <c r="L15" s="39">
        <v>0</v>
      </c>
      <c r="M15" s="40">
        <f t="shared" si="1"/>
        <v>0</v>
      </c>
      <c r="N15" s="36"/>
      <c r="P15" s="30">
        <v>1.6</v>
      </c>
      <c r="Q15" s="30" t="s">
        <v>32</v>
      </c>
      <c r="R15" s="30" t="s">
        <v>32</v>
      </c>
      <c r="S15" s="30">
        <v>1.6</v>
      </c>
      <c r="T15" s="30">
        <v>1.6</v>
      </c>
      <c r="U15" s="30">
        <v>1.6</v>
      </c>
      <c r="V15" s="26" t="s">
        <v>40</v>
      </c>
      <c r="W15" s="30" t="s">
        <v>32</v>
      </c>
      <c r="X15" s="30" t="s">
        <v>33</v>
      </c>
    </row>
    <row r="16" spans="1:701" ht="24" customHeight="1" x14ac:dyDescent="0.35">
      <c r="A16" s="15"/>
      <c r="B16" s="37" t="s">
        <v>45</v>
      </c>
      <c r="C16" s="15" t="s">
        <v>46</v>
      </c>
      <c r="D16" s="46"/>
      <c r="E16" s="47"/>
      <c r="F16" s="39">
        <v>0</v>
      </c>
      <c r="G16" s="39">
        <v>0</v>
      </c>
      <c r="H16" s="47"/>
      <c r="I16" s="47"/>
      <c r="J16" s="48"/>
      <c r="K16" s="40">
        <f t="shared" si="0"/>
        <v>0</v>
      </c>
      <c r="L16" s="39">
        <v>0</v>
      </c>
      <c r="M16" s="40">
        <f t="shared" si="1"/>
        <v>0</v>
      </c>
      <c r="N16" s="36"/>
      <c r="P16" s="30">
        <v>1.6</v>
      </c>
      <c r="Q16" s="30" t="s">
        <v>32</v>
      </c>
      <c r="R16" s="30" t="s">
        <v>32</v>
      </c>
      <c r="S16" s="30">
        <v>1.6</v>
      </c>
      <c r="T16" s="30">
        <v>1.6</v>
      </c>
      <c r="U16" s="30">
        <v>1.6</v>
      </c>
      <c r="V16" s="26" t="s">
        <v>40</v>
      </c>
      <c r="W16" s="30" t="s">
        <v>32</v>
      </c>
      <c r="X16" s="30" t="s">
        <v>33</v>
      </c>
    </row>
    <row r="17" spans="1:24" ht="24" customHeight="1" x14ac:dyDescent="0.35">
      <c r="A17" s="15"/>
      <c r="B17" s="37" t="s">
        <v>47</v>
      </c>
      <c r="C17" s="15" t="s">
        <v>48</v>
      </c>
      <c r="D17" s="46"/>
      <c r="E17" s="47"/>
      <c r="F17" s="39">
        <v>0</v>
      </c>
      <c r="G17" s="39">
        <v>0</v>
      </c>
      <c r="H17" s="47"/>
      <c r="I17" s="47"/>
      <c r="J17" s="48"/>
      <c r="K17" s="40">
        <f t="shared" si="0"/>
        <v>0</v>
      </c>
      <c r="L17" s="39">
        <v>0</v>
      </c>
      <c r="M17" s="40">
        <f t="shared" si="1"/>
        <v>0</v>
      </c>
      <c r="N17" s="36"/>
      <c r="P17" s="30">
        <v>1.6</v>
      </c>
      <c r="Q17" s="30" t="s">
        <v>32</v>
      </c>
      <c r="R17" s="30" t="s">
        <v>32</v>
      </c>
      <c r="S17" s="30">
        <v>1.6</v>
      </c>
      <c r="T17" s="30">
        <v>1.6</v>
      </c>
      <c r="U17" s="30">
        <v>1.6</v>
      </c>
      <c r="V17" s="26" t="s">
        <v>40</v>
      </c>
      <c r="W17" s="30" t="s">
        <v>32</v>
      </c>
      <c r="X17" s="30" t="s">
        <v>33</v>
      </c>
    </row>
    <row r="18" spans="1:24" ht="24" customHeight="1" x14ac:dyDescent="0.35">
      <c r="A18" s="15"/>
      <c r="B18" s="37" t="s">
        <v>49</v>
      </c>
      <c r="C18" s="15" t="s">
        <v>50</v>
      </c>
      <c r="D18" s="46"/>
      <c r="E18" s="47"/>
      <c r="F18" s="39">
        <v>0</v>
      </c>
      <c r="G18" s="39">
        <v>0</v>
      </c>
      <c r="H18" s="47"/>
      <c r="I18" s="47"/>
      <c r="J18" s="48"/>
      <c r="K18" s="40">
        <f t="shared" si="0"/>
        <v>0</v>
      </c>
      <c r="L18" s="39">
        <v>0</v>
      </c>
      <c r="M18" s="40">
        <f t="shared" si="1"/>
        <v>0</v>
      </c>
      <c r="N18" s="36"/>
      <c r="P18" s="30">
        <v>1.6</v>
      </c>
      <c r="Q18" s="30" t="s">
        <v>32</v>
      </c>
      <c r="R18" s="30" t="s">
        <v>32</v>
      </c>
      <c r="S18" s="30">
        <v>1.6</v>
      </c>
      <c r="T18" s="30">
        <v>1.6</v>
      </c>
      <c r="U18" s="30">
        <v>1.6</v>
      </c>
      <c r="V18" s="26" t="s">
        <v>40</v>
      </c>
      <c r="W18" s="30" t="s">
        <v>32</v>
      </c>
      <c r="X18" s="30" t="s">
        <v>33</v>
      </c>
    </row>
    <row r="19" spans="1:24" ht="24" customHeight="1" x14ac:dyDescent="0.35">
      <c r="A19" s="15"/>
      <c r="B19" s="37" t="s">
        <v>51</v>
      </c>
      <c r="C19" s="15" t="s">
        <v>52</v>
      </c>
      <c r="D19" s="46"/>
      <c r="E19" s="47"/>
      <c r="F19" s="39">
        <v>0</v>
      </c>
      <c r="G19" s="39">
        <v>0</v>
      </c>
      <c r="H19" s="47"/>
      <c r="I19" s="47"/>
      <c r="J19" s="48"/>
      <c r="K19" s="40">
        <f t="shared" si="0"/>
        <v>0</v>
      </c>
      <c r="L19" s="39">
        <v>0</v>
      </c>
      <c r="M19" s="40">
        <f t="shared" si="1"/>
        <v>0</v>
      </c>
      <c r="N19" s="36"/>
      <c r="P19" s="30">
        <v>1.6</v>
      </c>
      <c r="Q19" s="30" t="s">
        <v>32</v>
      </c>
      <c r="R19" s="30" t="s">
        <v>32</v>
      </c>
      <c r="S19" s="30">
        <v>1.6</v>
      </c>
      <c r="T19" s="30">
        <v>1.6</v>
      </c>
      <c r="U19" s="30">
        <v>1.6</v>
      </c>
      <c r="V19" s="26" t="s">
        <v>40</v>
      </c>
      <c r="W19" s="30" t="s">
        <v>32</v>
      </c>
      <c r="X19" s="30" t="s">
        <v>33</v>
      </c>
    </row>
    <row r="20" spans="1:24" ht="24" customHeight="1" x14ac:dyDescent="0.35">
      <c r="A20" s="15"/>
      <c r="B20" s="37" t="s">
        <v>53</v>
      </c>
      <c r="C20" s="15" t="s">
        <v>54</v>
      </c>
      <c r="D20" s="46"/>
      <c r="E20" s="48"/>
      <c r="F20" s="39">
        <v>0</v>
      </c>
      <c r="G20" s="39">
        <v>0</v>
      </c>
      <c r="H20" s="48"/>
      <c r="I20" s="48"/>
      <c r="J20" s="48"/>
      <c r="K20" s="40">
        <f t="shared" si="0"/>
        <v>0</v>
      </c>
      <c r="L20" s="39">
        <v>0</v>
      </c>
      <c r="M20" s="40">
        <f t="shared" si="1"/>
        <v>0</v>
      </c>
      <c r="N20" s="36"/>
      <c r="P20" s="30">
        <v>1.6</v>
      </c>
      <c r="Q20" s="30" t="s">
        <v>32</v>
      </c>
      <c r="R20" s="30" t="s">
        <v>32</v>
      </c>
      <c r="S20" s="30">
        <v>1.6</v>
      </c>
      <c r="T20" s="30">
        <v>1.6</v>
      </c>
      <c r="U20" s="30">
        <v>1.6</v>
      </c>
      <c r="V20" s="26" t="s">
        <v>40</v>
      </c>
      <c r="W20" s="30" t="s">
        <v>32</v>
      </c>
      <c r="X20" s="30" t="s">
        <v>33</v>
      </c>
    </row>
    <row r="21" spans="1:24" ht="24" customHeight="1" x14ac:dyDescent="0.35">
      <c r="A21" s="15"/>
      <c r="B21" s="37" t="s">
        <v>55</v>
      </c>
      <c r="C21" s="15" t="s">
        <v>56</v>
      </c>
      <c r="D21" s="46"/>
      <c r="E21" s="48"/>
      <c r="F21" s="39">
        <v>47000</v>
      </c>
      <c r="G21" s="39">
        <v>0</v>
      </c>
      <c r="H21" s="48"/>
      <c r="I21" s="48"/>
      <c r="J21" s="48"/>
      <c r="K21" s="40">
        <f t="shared" si="0"/>
        <v>47000</v>
      </c>
      <c r="L21" s="39">
        <v>0</v>
      </c>
      <c r="M21" s="40">
        <f t="shared" si="1"/>
        <v>47000</v>
      </c>
      <c r="N21" s="36"/>
      <c r="P21" s="30">
        <v>1.6</v>
      </c>
      <c r="Q21" s="30" t="s">
        <v>32</v>
      </c>
      <c r="R21" s="30" t="s">
        <v>32</v>
      </c>
      <c r="S21" s="30">
        <v>1.6</v>
      </c>
      <c r="T21" s="30">
        <v>1.6</v>
      </c>
      <c r="U21" s="30">
        <v>1.6</v>
      </c>
      <c r="V21" s="26" t="s">
        <v>40</v>
      </c>
      <c r="W21" s="30" t="s">
        <v>32</v>
      </c>
      <c r="X21" s="30" t="s">
        <v>33</v>
      </c>
    </row>
    <row r="22" spans="1:24" ht="24" customHeight="1" x14ac:dyDescent="0.35">
      <c r="A22" s="15"/>
      <c r="B22" s="17"/>
      <c r="C22" s="35"/>
      <c r="D22" s="46"/>
      <c r="E22" s="47"/>
      <c r="F22" s="47"/>
      <c r="G22" s="48"/>
      <c r="H22" s="48"/>
      <c r="I22" s="48"/>
      <c r="J22" s="48"/>
      <c r="K22" s="49"/>
      <c r="L22" s="50"/>
      <c r="M22" s="51"/>
      <c r="N22" s="36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24" customHeight="1" x14ac:dyDescent="0.35">
      <c r="A23" s="15"/>
      <c r="B23" s="17"/>
      <c r="C23" s="52" t="s">
        <v>57</v>
      </c>
      <c r="D23" s="46"/>
      <c r="E23" s="53"/>
      <c r="F23" s="53"/>
      <c r="G23" s="48"/>
      <c r="H23" s="48"/>
      <c r="I23" s="48"/>
      <c r="J23" s="48"/>
      <c r="K23" s="54"/>
      <c r="L23" s="55"/>
      <c r="M23" s="56"/>
      <c r="N23" s="36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24" customHeight="1" x14ac:dyDescent="0.35">
      <c r="A24" s="15"/>
      <c r="B24" s="37" t="s">
        <v>58</v>
      </c>
      <c r="C24" s="35" t="s">
        <v>59</v>
      </c>
      <c r="D24" s="46"/>
      <c r="E24" s="39">
        <v>39700</v>
      </c>
      <c r="F24" s="39">
        <v>1992500</v>
      </c>
      <c r="G24" s="39">
        <v>290900</v>
      </c>
      <c r="H24" s="39">
        <v>3875900</v>
      </c>
      <c r="I24" s="39">
        <v>0</v>
      </c>
      <c r="J24" s="48"/>
      <c r="K24" s="40">
        <f>SUM(E24,F24,G24,H24,I24)</f>
        <v>6199000</v>
      </c>
      <c r="L24" s="39">
        <v>0</v>
      </c>
      <c r="M24" s="40">
        <f t="shared" ref="M24:M35" si="2">K24-L24</f>
        <v>6199000</v>
      </c>
      <c r="N24" s="36"/>
      <c r="P24" s="30" t="s">
        <v>32</v>
      </c>
      <c r="Q24" s="30" t="s">
        <v>32</v>
      </c>
      <c r="R24" s="30" t="s">
        <v>32</v>
      </c>
      <c r="S24" s="30" t="s">
        <v>32</v>
      </c>
      <c r="T24" s="30" t="s">
        <v>32</v>
      </c>
      <c r="U24" s="30">
        <v>1.6</v>
      </c>
      <c r="V24" s="26" t="s">
        <v>60</v>
      </c>
      <c r="W24" s="30" t="s">
        <v>32</v>
      </c>
      <c r="X24" s="30" t="s">
        <v>33</v>
      </c>
    </row>
    <row r="25" spans="1:24" ht="24" customHeight="1" x14ac:dyDescent="0.35">
      <c r="A25" s="15"/>
      <c r="B25" s="37" t="s">
        <v>61</v>
      </c>
      <c r="C25" s="35" t="s">
        <v>62</v>
      </c>
      <c r="D25" s="46"/>
      <c r="E25" s="39">
        <v>0</v>
      </c>
      <c r="F25" s="39">
        <v>664800</v>
      </c>
      <c r="G25" s="39">
        <v>1152900</v>
      </c>
      <c r="H25" s="39">
        <v>6266500</v>
      </c>
      <c r="I25" s="39">
        <v>1203900</v>
      </c>
      <c r="J25" s="39">
        <v>0</v>
      </c>
      <c r="K25" s="40">
        <f>SUM(E25,F25,G25,H25,I25,J25)</f>
        <v>9288100</v>
      </c>
      <c r="L25" s="39">
        <v>0</v>
      </c>
      <c r="M25" s="40">
        <f t="shared" si="2"/>
        <v>9288100</v>
      </c>
      <c r="N25" s="36"/>
      <c r="P25" s="30" t="s">
        <v>32</v>
      </c>
      <c r="Q25" s="30" t="s">
        <v>32</v>
      </c>
      <c r="R25" s="30" t="s">
        <v>32</v>
      </c>
      <c r="S25" s="30" t="s">
        <v>32</v>
      </c>
      <c r="T25" s="30" t="s">
        <v>32</v>
      </c>
      <c r="U25" s="30" t="s">
        <v>32</v>
      </c>
      <c r="V25" s="26" t="s">
        <v>63</v>
      </c>
      <c r="W25" s="30" t="s">
        <v>32</v>
      </c>
      <c r="X25" s="30" t="s">
        <v>33</v>
      </c>
    </row>
    <row r="26" spans="1:24" ht="24" customHeight="1" x14ac:dyDescent="0.35">
      <c r="A26" s="15"/>
      <c r="B26" s="37" t="s">
        <v>64</v>
      </c>
      <c r="C26" s="35" t="s">
        <v>65</v>
      </c>
      <c r="D26" s="46"/>
      <c r="E26" s="39">
        <v>26800</v>
      </c>
      <c r="F26" s="39">
        <v>0</v>
      </c>
      <c r="G26" s="39">
        <v>0</v>
      </c>
      <c r="H26" s="39">
        <v>4920800</v>
      </c>
      <c r="I26" s="39">
        <v>0</v>
      </c>
      <c r="J26" s="39">
        <v>2077900</v>
      </c>
      <c r="K26" s="40">
        <f>SUM(E26,F26,G26,H26,I26,J26)</f>
        <v>7025500</v>
      </c>
      <c r="L26" s="39">
        <v>0</v>
      </c>
      <c r="M26" s="40">
        <f t="shared" si="2"/>
        <v>7025500</v>
      </c>
      <c r="N26" s="36"/>
      <c r="P26" s="30" t="s">
        <v>32</v>
      </c>
      <c r="Q26" s="30" t="s">
        <v>32</v>
      </c>
      <c r="R26" s="30" t="s">
        <v>32</v>
      </c>
      <c r="S26" s="30" t="s">
        <v>32</v>
      </c>
      <c r="T26" s="30" t="s">
        <v>32</v>
      </c>
      <c r="U26" s="30" t="s">
        <v>32</v>
      </c>
      <c r="V26" s="26" t="s">
        <v>63</v>
      </c>
      <c r="W26" s="30" t="s">
        <v>32</v>
      </c>
      <c r="X26" s="30" t="s">
        <v>33</v>
      </c>
    </row>
    <row r="27" spans="1:24" ht="24" customHeight="1" x14ac:dyDescent="0.35">
      <c r="A27" s="15"/>
      <c r="B27" s="37" t="s">
        <v>66</v>
      </c>
      <c r="C27" s="15" t="s">
        <v>67</v>
      </c>
      <c r="D27" s="46"/>
      <c r="E27" s="39">
        <v>250000</v>
      </c>
      <c r="F27" s="39">
        <v>350000</v>
      </c>
      <c r="G27" s="39">
        <v>280000</v>
      </c>
      <c r="H27" s="49"/>
      <c r="I27" s="49"/>
      <c r="J27" s="49"/>
      <c r="K27" s="40">
        <f>SUM(E27,F27,G27)</f>
        <v>880000</v>
      </c>
      <c r="L27" s="39">
        <v>0</v>
      </c>
      <c r="M27" s="40">
        <f t="shared" si="2"/>
        <v>880000</v>
      </c>
      <c r="N27" s="36"/>
      <c r="P27" s="30" t="s">
        <v>32</v>
      </c>
      <c r="Q27" s="30" t="s">
        <v>32</v>
      </c>
      <c r="R27" s="30" t="s">
        <v>32</v>
      </c>
      <c r="S27" s="30">
        <v>1.6</v>
      </c>
      <c r="T27" s="30">
        <v>1.6</v>
      </c>
      <c r="U27" s="30">
        <v>1.6</v>
      </c>
      <c r="V27" s="26" t="s">
        <v>63</v>
      </c>
      <c r="W27" s="30" t="s">
        <v>32</v>
      </c>
      <c r="X27" s="30" t="s">
        <v>33</v>
      </c>
    </row>
    <row r="28" spans="1:24" ht="24" customHeight="1" x14ac:dyDescent="0.35">
      <c r="A28" s="15"/>
      <c r="B28" s="37" t="s">
        <v>68</v>
      </c>
      <c r="C28" s="35" t="s">
        <v>69</v>
      </c>
      <c r="D28" s="46"/>
      <c r="E28" s="39">
        <v>420900</v>
      </c>
      <c r="F28" s="39">
        <v>30000</v>
      </c>
      <c r="G28" s="39">
        <v>30000</v>
      </c>
      <c r="H28" s="39">
        <v>30000</v>
      </c>
      <c r="I28" s="39">
        <v>30000</v>
      </c>
      <c r="J28" s="39">
        <v>14000</v>
      </c>
      <c r="K28" s="40">
        <f>SUM(E28,F28,G28,H28,I28,J28)</f>
        <v>554900</v>
      </c>
      <c r="L28" s="39">
        <v>0</v>
      </c>
      <c r="M28" s="40">
        <f t="shared" si="2"/>
        <v>554900</v>
      </c>
      <c r="N28" s="36"/>
      <c r="P28" s="30" t="s">
        <v>32</v>
      </c>
      <c r="Q28" s="30" t="s">
        <v>32</v>
      </c>
      <c r="R28" s="30" t="s">
        <v>32</v>
      </c>
      <c r="S28" s="30" t="s">
        <v>32</v>
      </c>
      <c r="T28" s="30" t="s">
        <v>32</v>
      </c>
      <c r="U28" s="30" t="s">
        <v>32</v>
      </c>
      <c r="V28" s="26" t="s">
        <v>63</v>
      </c>
      <c r="W28" s="30" t="s">
        <v>32</v>
      </c>
      <c r="X28" s="30" t="s">
        <v>33</v>
      </c>
    </row>
    <row r="29" spans="1:24" ht="24" customHeight="1" x14ac:dyDescent="0.35">
      <c r="A29" s="15"/>
      <c r="B29" s="37" t="s">
        <v>70</v>
      </c>
      <c r="C29" s="35" t="s">
        <v>71</v>
      </c>
      <c r="D29" s="46"/>
      <c r="E29" s="49"/>
      <c r="F29" s="49"/>
      <c r="G29" s="49"/>
      <c r="H29" s="39">
        <v>0</v>
      </c>
      <c r="I29" s="39">
        <v>246000</v>
      </c>
      <c r="J29" s="49"/>
      <c r="K29" s="40">
        <f>SUM(H29,I29)</f>
        <v>246000</v>
      </c>
      <c r="L29" s="39">
        <v>0</v>
      </c>
      <c r="M29" s="40">
        <f t="shared" si="2"/>
        <v>246000</v>
      </c>
      <c r="N29" s="36"/>
      <c r="P29" s="30">
        <v>1.6</v>
      </c>
      <c r="Q29" s="30">
        <v>1.6</v>
      </c>
      <c r="R29" s="30">
        <v>1.6</v>
      </c>
      <c r="S29" s="30" t="s">
        <v>72</v>
      </c>
      <c r="T29" s="30" t="s">
        <v>72</v>
      </c>
      <c r="U29" s="30">
        <v>1.6</v>
      </c>
      <c r="V29" s="26" t="s">
        <v>73</v>
      </c>
      <c r="W29" s="30" t="s">
        <v>32</v>
      </c>
      <c r="X29" s="30" t="s">
        <v>33</v>
      </c>
    </row>
    <row r="30" spans="1:24" ht="24" customHeight="1" x14ac:dyDescent="0.35">
      <c r="A30" s="15"/>
      <c r="B30" s="37" t="s">
        <v>74</v>
      </c>
      <c r="C30" s="35" t="s">
        <v>75</v>
      </c>
      <c r="D30" s="46"/>
      <c r="E30" s="39">
        <v>25000</v>
      </c>
      <c r="F30" s="39">
        <v>0</v>
      </c>
      <c r="G30" s="39">
        <v>50000</v>
      </c>
      <c r="H30" s="39">
        <v>0</v>
      </c>
      <c r="I30" s="39">
        <v>801300</v>
      </c>
      <c r="J30" s="39">
        <v>0</v>
      </c>
      <c r="K30" s="40">
        <f>SUM(E30,F30,G30,H30,I30,J30)</f>
        <v>876300</v>
      </c>
      <c r="L30" s="39">
        <v>0</v>
      </c>
      <c r="M30" s="40">
        <f t="shared" si="2"/>
        <v>876300</v>
      </c>
      <c r="N30" s="36"/>
      <c r="P30" s="30" t="s">
        <v>32</v>
      </c>
      <c r="Q30" s="30" t="s">
        <v>32</v>
      </c>
      <c r="R30" s="30" t="s">
        <v>32</v>
      </c>
      <c r="S30" s="30" t="s">
        <v>32</v>
      </c>
      <c r="T30" s="30" t="s">
        <v>32</v>
      </c>
      <c r="U30" s="30" t="s">
        <v>32</v>
      </c>
      <c r="V30" s="26" t="s">
        <v>63</v>
      </c>
      <c r="W30" s="30" t="s">
        <v>32</v>
      </c>
      <c r="X30" s="30" t="s">
        <v>33</v>
      </c>
    </row>
    <row r="31" spans="1:24" ht="24" customHeight="1" x14ac:dyDescent="0.35">
      <c r="A31" s="15"/>
      <c r="B31" s="37" t="s">
        <v>76</v>
      </c>
      <c r="C31" s="35" t="s">
        <v>77</v>
      </c>
      <c r="D31" s="46"/>
      <c r="E31" s="39">
        <v>25300</v>
      </c>
      <c r="F31" s="39">
        <v>521000</v>
      </c>
      <c r="G31" s="39">
        <v>362500</v>
      </c>
      <c r="H31" s="39">
        <v>104000</v>
      </c>
      <c r="I31" s="39">
        <v>0</v>
      </c>
      <c r="J31" s="39">
        <v>0</v>
      </c>
      <c r="K31" s="40">
        <f>SUM(E31,F31,G31,H31,I31,J31)</f>
        <v>1012800</v>
      </c>
      <c r="L31" s="39">
        <v>0</v>
      </c>
      <c r="M31" s="40">
        <f t="shared" si="2"/>
        <v>1012800</v>
      </c>
      <c r="N31" s="36"/>
      <c r="P31" s="30" t="s">
        <v>32</v>
      </c>
      <c r="Q31" s="30" t="s">
        <v>32</v>
      </c>
      <c r="R31" s="30" t="s">
        <v>32</v>
      </c>
      <c r="S31" s="30" t="s">
        <v>32</v>
      </c>
      <c r="T31" s="30" t="s">
        <v>32</v>
      </c>
      <c r="U31" s="30" t="s">
        <v>32</v>
      </c>
      <c r="V31" s="26" t="s">
        <v>63</v>
      </c>
      <c r="W31" s="30" t="s">
        <v>32</v>
      </c>
      <c r="X31" s="30" t="s">
        <v>33</v>
      </c>
    </row>
    <row r="32" spans="1:24" ht="24" customHeight="1" x14ac:dyDescent="0.35">
      <c r="A32" s="15"/>
      <c r="B32" s="37" t="s">
        <v>78</v>
      </c>
      <c r="C32" s="35" t="s">
        <v>79</v>
      </c>
      <c r="D32" s="46"/>
      <c r="E32" s="49"/>
      <c r="F32" s="49"/>
      <c r="G32" s="49"/>
      <c r="H32" s="39">
        <v>0</v>
      </c>
      <c r="I32" s="39">
        <v>0</v>
      </c>
      <c r="J32" s="49"/>
      <c r="K32" s="40">
        <f>SUM(H32,I32)</f>
        <v>0</v>
      </c>
      <c r="L32" s="39">
        <v>0</v>
      </c>
      <c r="M32" s="40">
        <f t="shared" si="2"/>
        <v>0</v>
      </c>
      <c r="N32" s="36"/>
      <c r="P32" s="30">
        <v>1.6</v>
      </c>
      <c r="Q32" s="30">
        <v>1.6</v>
      </c>
      <c r="R32" s="30">
        <v>1.6</v>
      </c>
      <c r="S32" s="30" t="s">
        <v>32</v>
      </c>
      <c r="T32" s="30" t="s">
        <v>32</v>
      </c>
      <c r="U32" s="30">
        <v>1.6</v>
      </c>
      <c r="V32" s="26" t="s">
        <v>63</v>
      </c>
      <c r="W32" s="30" t="s">
        <v>32</v>
      </c>
      <c r="X32" s="30" t="s">
        <v>33</v>
      </c>
    </row>
    <row r="33" spans="1:24" ht="24" customHeight="1" x14ac:dyDescent="0.35">
      <c r="A33" s="15"/>
      <c r="B33" s="37" t="s">
        <v>80</v>
      </c>
      <c r="C33" s="35" t="s">
        <v>81</v>
      </c>
      <c r="D33" s="46"/>
      <c r="E33" s="49"/>
      <c r="F33" s="49"/>
      <c r="G33" s="49"/>
      <c r="H33" s="39">
        <v>0</v>
      </c>
      <c r="I33" s="39">
        <v>0</v>
      </c>
      <c r="J33" s="39">
        <v>0</v>
      </c>
      <c r="K33" s="40">
        <f>SUM(H33,I33,J33)</f>
        <v>0</v>
      </c>
      <c r="L33" s="39">
        <v>0</v>
      </c>
      <c r="M33" s="40">
        <f t="shared" si="2"/>
        <v>0</v>
      </c>
      <c r="N33" s="36"/>
      <c r="P33" s="30">
        <v>1.6</v>
      </c>
      <c r="Q33" s="30">
        <v>1.6</v>
      </c>
      <c r="R33" s="30">
        <v>1.6</v>
      </c>
      <c r="S33" s="30" t="s">
        <v>32</v>
      </c>
      <c r="T33" s="30" t="s">
        <v>32</v>
      </c>
      <c r="U33" s="30" t="s">
        <v>32</v>
      </c>
      <c r="V33" s="26" t="s">
        <v>63</v>
      </c>
      <c r="W33" s="30" t="s">
        <v>32</v>
      </c>
      <c r="X33" s="30" t="s">
        <v>33</v>
      </c>
    </row>
    <row r="34" spans="1:24" ht="24" customHeight="1" x14ac:dyDescent="0.35">
      <c r="A34" s="15"/>
      <c r="B34" s="37" t="s">
        <v>82</v>
      </c>
      <c r="C34" s="35" t="s">
        <v>83</v>
      </c>
      <c r="D34" s="46"/>
      <c r="E34" s="39">
        <v>0</v>
      </c>
      <c r="F34" s="39">
        <v>0</v>
      </c>
      <c r="G34" s="39">
        <v>0</v>
      </c>
      <c r="H34" s="39">
        <v>0</v>
      </c>
      <c r="I34" s="39">
        <v>134300</v>
      </c>
      <c r="J34" s="39">
        <v>0</v>
      </c>
      <c r="K34" s="40">
        <f>SUM(E34,F34,G34,H34,I34,J34)</f>
        <v>134300</v>
      </c>
      <c r="L34" s="39">
        <v>0</v>
      </c>
      <c r="M34" s="40">
        <f t="shared" si="2"/>
        <v>134300</v>
      </c>
      <c r="N34" s="36"/>
      <c r="P34" s="30" t="s">
        <v>32</v>
      </c>
      <c r="Q34" s="30" t="s">
        <v>32</v>
      </c>
      <c r="R34" s="30" t="s">
        <v>32</v>
      </c>
      <c r="S34" s="30" t="s">
        <v>32</v>
      </c>
      <c r="T34" s="30" t="s">
        <v>32</v>
      </c>
      <c r="U34" s="30" t="s">
        <v>32</v>
      </c>
      <c r="V34" s="26" t="s">
        <v>63</v>
      </c>
      <c r="W34" s="30" t="s">
        <v>32</v>
      </c>
      <c r="X34" s="30" t="s">
        <v>33</v>
      </c>
    </row>
    <row r="35" spans="1:24" ht="24" customHeight="1" x14ac:dyDescent="0.35">
      <c r="A35" s="15"/>
      <c r="B35" s="37" t="s">
        <v>84</v>
      </c>
      <c r="C35" s="35" t="s">
        <v>85</v>
      </c>
      <c r="D35" s="46"/>
      <c r="E35" s="39">
        <v>0</v>
      </c>
      <c r="F35" s="39">
        <v>173333.33</v>
      </c>
      <c r="G35" s="39">
        <v>173333.33</v>
      </c>
      <c r="H35" s="39">
        <v>173333.33</v>
      </c>
      <c r="I35" s="39">
        <v>0</v>
      </c>
      <c r="J35" s="39">
        <v>0</v>
      </c>
      <c r="K35" s="40">
        <f>SUM(E35,F35,G35,H35,I35,J35)</f>
        <v>519999.99</v>
      </c>
      <c r="L35" s="39">
        <v>0</v>
      </c>
      <c r="M35" s="40">
        <f t="shared" si="2"/>
        <v>519999.99</v>
      </c>
      <c r="N35" s="36"/>
      <c r="P35" s="30" t="s">
        <v>32</v>
      </c>
      <c r="Q35" s="30" t="s">
        <v>32</v>
      </c>
      <c r="R35" s="30" t="s">
        <v>32</v>
      </c>
      <c r="S35" s="30" t="s">
        <v>32</v>
      </c>
      <c r="T35" s="30" t="s">
        <v>32</v>
      </c>
      <c r="U35" s="30" t="s">
        <v>32</v>
      </c>
      <c r="V35" s="26" t="s">
        <v>63</v>
      </c>
      <c r="W35" s="30" t="s">
        <v>32</v>
      </c>
      <c r="X35" s="30" t="s">
        <v>33</v>
      </c>
    </row>
    <row r="36" spans="1:24" ht="24" customHeight="1" x14ac:dyDescent="0.35">
      <c r="A36" s="15"/>
      <c r="B36" s="17"/>
      <c r="C36" s="35"/>
      <c r="D36" s="46"/>
      <c r="E36" s="47"/>
      <c r="F36" s="47"/>
      <c r="G36" s="48"/>
      <c r="H36" s="48"/>
      <c r="I36" s="48"/>
      <c r="J36" s="48"/>
      <c r="K36" s="49"/>
      <c r="L36" s="50"/>
      <c r="M36" s="51"/>
      <c r="N36" s="36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24" customHeight="1" x14ac:dyDescent="0.35">
      <c r="A37" s="15"/>
      <c r="B37" s="17"/>
      <c r="C37" s="52" t="s">
        <v>86</v>
      </c>
      <c r="D37" s="46"/>
      <c r="E37" s="47"/>
      <c r="F37" s="47"/>
      <c r="G37" s="48"/>
      <c r="H37" s="48"/>
      <c r="I37" s="48"/>
      <c r="J37" s="48"/>
      <c r="K37" s="49"/>
      <c r="L37" s="50"/>
      <c r="M37" s="51"/>
      <c r="N37" s="36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24" customHeight="1" x14ac:dyDescent="0.35">
      <c r="A38" s="15"/>
      <c r="B38" s="37" t="s">
        <v>87</v>
      </c>
      <c r="C38" s="57" t="s">
        <v>88</v>
      </c>
      <c r="D38" s="46"/>
      <c r="E38" s="39">
        <v>296700</v>
      </c>
      <c r="F38" s="47"/>
      <c r="G38" s="48"/>
      <c r="H38" s="48"/>
      <c r="I38" s="48"/>
      <c r="J38" s="48"/>
      <c r="K38" s="40">
        <f>E38</f>
        <v>296700</v>
      </c>
      <c r="L38" s="39">
        <v>0</v>
      </c>
      <c r="M38" s="40">
        <f>K38-L38</f>
        <v>296700</v>
      </c>
      <c r="N38" s="36"/>
      <c r="P38" s="30" t="s">
        <v>89</v>
      </c>
      <c r="Q38" s="30">
        <v>1.6</v>
      </c>
      <c r="R38" s="30">
        <v>1.6</v>
      </c>
      <c r="S38" s="30">
        <v>1.6</v>
      </c>
      <c r="T38" s="30">
        <v>1.6</v>
      </c>
      <c r="U38" s="30">
        <v>1.6</v>
      </c>
      <c r="V38" s="30" t="s">
        <v>90</v>
      </c>
      <c r="W38" s="30" t="s">
        <v>32</v>
      </c>
      <c r="X38" s="30" t="s">
        <v>33</v>
      </c>
    </row>
    <row r="39" spans="1:24" ht="24" customHeight="1" x14ac:dyDescent="0.35">
      <c r="A39" s="15"/>
      <c r="B39" s="17"/>
      <c r="C39" s="35"/>
      <c r="D39" s="46"/>
      <c r="E39" s="47"/>
      <c r="F39" s="47"/>
      <c r="G39" s="48"/>
      <c r="H39" s="48"/>
      <c r="I39" s="48"/>
      <c r="J39" s="48"/>
      <c r="K39" s="49"/>
      <c r="L39" s="50"/>
      <c r="M39" s="51"/>
      <c r="N39" s="36"/>
      <c r="Q39" s="21"/>
      <c r="R39" s="21"/>
      <c r="S39" s="21"/>
      <c r="T39" s="21"/>
      <c r="U39" s="21"/>
      <c r="V39" s="21"/>
      <c r="W39" s="21"/>
      <c r="X39" s="21"/>
    </row>
    <row r="40" spans="1:24" ht="24" customHeight="1" x14ac:dyDescent="0.35">
      <c r="A40" s="15"/>
      <c r="B40" s="59"/>
      <c r="C40" s="52" t="s">
        <v>91</v>
      </c>
      <c r="D40" s="46"/>
      <c r="E40" s="53"/>
      <c r="F40" s="53"/>
      <c r="G40" s="48"/>
      <c r="H40" s="48"/>
      <c r="I40" s="48"/>
      <c r="J40" s="48"/>
      <c r="K40" s="54"/>
      <c r="L40" s="55"/>
      <c r="M40" s="56"/>
      <c r="N40" s="36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24" customHeight="1" x14ac:dyDescent="0.35">
      <c r="A41" s="15"/>
      <c r="B41" s="37" t="s">
        <v>92</v>
      </c>
      <c r="C41" s="35" t="s">
        <v>93</v>
      </c>
      <c r="D41" s="46"/>
      <c r="E41" s="39">
        <v>0</v>
      </c>
      <c r="F41" s="39">
        <v>113000</v>
      </c>
      <c r="G41" s="39">
        <v>140000</v>
      </c>
      <c r="H41" s="39">
        <v>0</v>
      </c>
      <c r="I41" s="39">
        <v>0</v>
      </c>
      <c r="J41" s="48"/>
      <c r="K41" s="40">
        <f t="shared" ref="K41:K50" si="3">SUM(E41,F41,G41,H41,I41)</f>
        <v>253000</v>
      </c>
      <c r="L41" s="39">
        <v>0</v>
      </c>
      <c r="M41" s="40">
        <f t="shared" ref="M41:M54" si="4">K41-L41</f>
        <v>253000</v>
      </c>
      <c r="N41" s="36"/>
      <c r="P41" s="30" t="s">
        <v>32</v>
      </c>
      <c r="Q41" s="30" t="s">
        <v>32</v>
      </c>
      <c r="R41" s="30" t="s">
        <v>32</v>
      </c>
      <c r="S41" s="30" t="s">
        <v>32</v>
      </c>
      <c r="T41" s="30" t="s">
        <v>32</v>
      </c>
      <c r="U41" s="30">
        <v>1.6</v>
      </c>
      <c r="V41" s="30" t="s">
        <v>63</v>
      </c>
      <c r="W41" s="30" t="s">
        <v>32</v>
      </c>
      <c r="X41" s="30" t="s">
        <v>33</v>
      </c>
    </row>
    <row r="42" spans="1:24" ht="24" customHeight="1" x14ac:dyDescent="0.35">
      <c r="A42" s="15"/>
      <c r="B42" s="37" t="s">
        <v>94</v>
      </c>
      <c r="C42" s="35" t="s">
        <v>95</v>
      </c>
      <c r="D42" s="46"/>
      <c r="E42" s="39">
        <v>0</v>
      </c>
      <c r="F42" s="39">
        <v>189000</v>
      </c>
      <c r="G42" s="39">
        <v>100000</v>
      </c>
      <c r="H42" s="39">
        <v>0</v>
      </c>
      <c r="I42" s="39">
        <v>0</v>
      </c>
      <c r="K42" s="40">
        <f t="shared" si="3"/>
        <v>289000</v>
      </c>
      <c r="L42" s="39">
        <v>0</v>
      </c>
      <c r="M42" s="40">
        <f t="shared" si="4"/>
        <v>289000</v>
      </c>
      <c r="N42" s="36"/>
      <c r="P42" s="30" t="s">
        <v>32</v>
      </c>
      <c r="Q42" s="30" t="s">
        <v>32</v>
      </c>
      <c r="R42" s="30" t="s">
        <v>32</v>
      </c>
      <c r="S42" s="30" t="s">
        <v>32</v>
      </c>
      <c r="T42" s="30" t="s">
        <v>32</v>
      </c>
      <c r="U42" s="30">
        <v>1.6</v>
      </c>
      <c r="V42" s="30" t="s">
        <v>63</v>
      </c>
      <c r="W42" s="30" t="s">
        <v>32</v>
      </c>
      <c r="X42" s="30" t="s">
        <v>33</v>
      </c>
    </row>
    <row r="43" spans="1:24" ht="24" customHeight="1" x14ac:dyDescent="0.35">
      <c r="A43" s="15"/>
      <c r="B43" s="37" t="s">
        <v>96</v>
      </c>
      <c r="C43" s="35" t="s">
        <v>97</v>
      </c>
      <c r="D43" s="46"/>
      <c r="E43" s="39">
        <v>2400</v>
      </c>
      <c r="F43" s="39">
        <v>7600</v>
      </c>
      <c r="G43" s="39">
        <v>7600</v>
      </c>
      <c r="H43" s="39">
        <v>1600</v>
      </c>
      <c r="I43" s="39">
        <v>800</v>
      </c>
      <c r="J43" s="47"/>
      <c r="K43" s="40">
        <f t="shared" si="3"/>
        <v>20000</v>
      </c>
      <c r="L43" s="39">
        <v>0</v>
      </c>
      <c r="M43" s="40">
        <f t="shared" si="4"/>
        <v>20000</v>
      </c>
      <c r="N43" s="36"/>
      <c r="P43" s="30" t="s">
        <v>32</v>
      </c>
      <c r="Q43" s="30" t="s">
        <v>32</v>
      </c>
      <c r="R43" s="30" t="s">
        <v>32</v>
      </c>
      <c r="S43" s="30" t="s">
        <v>32</v>
      </c>
      <c r="T43" s="30" t="s">
        <v>32</v>
      </c>
      <c r="U43" s="30">
        <v>1.6</v>
      </c>
      <c r="V43" s="30" t="s">
        <v>63</v>
      </c>
      <c r="W43" s="30" t="s">
        <v>32</v>
      </c>
      <c r="X43" s="30" t="s">
        <v>33</v>
      </c>
    </row>
    <row r="44" spans="1:24" ht="24" customHeight="1" x14ac:dyDescent="0.35">
      <c r="A44" s="15"/>
      <c r="B44" s="37" t="s">
        <v>98</v>
      </c>
      <c r="C44" s="35" t="s">
        <v>99</v>
      </c>
      <c r="D44" s="46"/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47"/>
      <c r="K44" s="40">
        <f t="shared" si="3"/>
        <v>0</v>
      </c>
      <c r="L44" s="39">
        <v>0</v>
      </c>
      <c r="M44" s="40">
        <f t="shared" si="4"/>
        <v>0</v>
      </c>
      <c r="N44" s="36"/>
      <c r="P44" s="30" t="s">
        <v>32</v>
      </c>
      <c r="Q44" s="30" t="s">
        <v>32</v>
      </c>
      <c r="R44" s="30" t="s">
        <v>32</v>
      </c>
      <c r="S44" s="30" t="s">
        <v>32</v>
      </c>
      <c r="T44" s="30" t="s">
        <v>32</v>
      </c>
      <c r="U44" s="30">
        <v>1.6</v>
      </c>
      <c r="V44" s="30" t="s">
        <v>63</v>
      </c>
      <c r="W44" s="30" t="s">
        <v>32</v>
      </c>
      <c r="X44" s="30" t="s">
        <v>33</v>
      </c>
    </row>
    <row r="45" spans="1:24" ht="24" customHeight="1" x14ac:dyDescent="0.35">
      <c r="A45" s="15"/>
      <c r="B45" s="37" t="s">
        <v>100</v>
      </c>
      <c r="C45" s="35" t="s">
        <v>101</v>
      </c>
      <c r="D45" s="46"/>
      <c r="E45" s="39">
        <v>0</v>
      </c>
      <c r="F45" s="39">
        <v>245841</v>
      </c>
      <c r="G45" s="39">
        <v>0</v>
      </c>
      <c r="H45" s="39">
        <v>0</v>
      </c>
      <c r="I45" s="39">
        <v>0</v>
      </c>
      <c r="J45" s="48"/>
      <c r="K45" s="40">
        <f t="shared" si="3"/>
        <v>245841</v>
      </c>
      <c r="L45" s="39">
        <v>0</v>
      </c>
      <c r="M45" s="40">
        <f t="shared" si="4"/>
        <v>245841</v>
      </c>
      <c r="N45" s="36"/>
      <c r="P45" s="30" t="s">
        <v>32</v>
      </c>
      <c r="Q45" s="30" t="s">
        <v>32</v>
      </c>
      <c r="R45" s="30" t="s">
        <v>32</v>
      </c>
      <c r="S45" s="30" t="s">
        <v>32</v>
      </c>
      <c r="T45" s="30" t="s">
        <v>32</v>
      </c>
      <c r="U45" s="30">
        <v>1.6</v>
      </c>
      <c r="V45" s="30" t="s">
        <v>63</v>
      </c>
      <c r="W45" s="30" t="s">
        <v>32</v>
      </c>
      <c r="X45" s="30" t="s">
        <v>33</v>
      </c>
    </row>
    <row r="46" spans="1:24" ht="24" customHeight="1" x14ac:dyDescent="0.35">
      <c r="A46" s="15"/>
      <c r="B46" s="37" t="s">
        <v>102</v>
      </c>
      <c r="C46" s="35" t="s">
        <v>103</v>
      </c>
      <c r="D46" s="46"/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48"/>
      <c r="K46" s="40">
        <f t="shared" si="3"/>
        <v>0</v>
      </c>
      <c r="L46" s="39">
        <v>0</v>
      </c>
      <c r="M46" s="40">
        <f t="shared" si="4"/>
        <v>0</v>
      </c>
      <c r="N46" s="36"/>
      <c r="P46" s="30" t="s">
        <v>32</v>
      </c>
      <c r="Q46" s="30" t="s">
        <v>32</v>
      </c>
      <c r="R46" s="30" t="s">
        <v>32</v>
      </c>
      <c r="S46" s="30" t="s">
        <v>32</v>
      </c>
      <c r="T46" s="30" t="s">
        <v>32</v>
      </c>
      <c r="U46" s="30">
        <v>1.6</v>
      </c>
      <c r="V46" s="30" t="s">
        <v>63</v>
      </c>
      <c r="W46" s="30" t="s">
        <v>32</v>
      </c>
      <c r="X46" s="30" t="s">
        <v>33</v>
      </c>
    </row>
    <row r="47" spans="1:24" ht="24" customHeight="1" x14ac:dyDescent="0.35">
      <c r="A47" s="15"/>
      <c r="B47" s="37" t="s">
        <v>104</v>
      </c>
      <c r="C47" s="35" t="s">
        <v>105</v>
      </c>
      <c r="D47" s="46"/>
      <c r="E47" s="39">
        <v>0</v>
      </c>
      <c r="F47" s="39">
        <v>26000</v>
      </c>
      <c r="G47" s="39">
        <v>0</v>
      </c>
      <c r="H47" s="39">
        <v>0</v>
      </c>
      <c r="I47" s="39">
        <v>0</v>
      </c>
      <c r="J47" s="48"/>
      <c r="K47" s="40">
        <f t="shared" si="3"/>
        <v>26000</v>
      </c>
      <c r="L47" s="39">
        <v>0</v>
      </c>
      <c r="M47" s="40">
        <f t="shared" si="4"/>
        <v>26000</v>
      </c>
      <c r="N47" s="36"/>
      <c r="P47" s="30" t="s">
        <v>32</v>
      </c>
      <c r="Q47" s="30" t="s">
        <v>32</v>
      </c>
      <c r="R47" s="30" t="s">
        <v>32</v>
      </c>
      <c r="S47" s="30" t="s">
        <v>32</v>
      </c>
      <c r="T47" s="30" t="s">
        <v>32</v>
      </c>
      <c r="U47" s="30">
        <v>1.6</v>
      </c>
      <c r="V47" s="30" t="s">
        <v>63</v>
      </c>
      <c r="W47" s="30" t="s">
        <v>32</v>
      </c>
      <c r="X47" s="30" t="s">
        <v>33</v>
      </c>
    </row>
    <row r="48" spans="1:24" ht="24" customHeight="1" x14ac:dyDescent="0.35">
      <c r="A48" s="15"/>
      <c r="B48" s="37" t="s">
        <v>106</v>
      </c>
      <c r="C48" s="17" t="s">
        <v>107</v>
      </c>
      <c r="D48" s="46"/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45"/>
      <c r="K48" s="40">
        <f t="shared" si="3"/>
        <v>0</v>
      </c>
      <c r="L48" s="39">
        <v>0</v>
      </c>
      <c r="M48" s="40">
        <f t="shared" si="4"/>
        <v>0</v>
      </c>
      <c r="N48" s="36"/>
      <c r="P48" s="30" t="s">
        <v>32</v>
      </c>
      <c r="Q48" s="30" t="s">
        <v>32</v>
      </c>
      <c r="R48" s="30" t="s">
        <v>32</v>
      </c>
      <c r="S48" s="30" t="s">
        <v>32</v>
      </c>
      <c r="T48" s="30" t="s">
        <v>32</v>
      </c>
      <c r="U48" s="30">
        <v>1.6</v>
      </c>
      <c r="V48" s="30" t="s">
        <v>63</v>
      </c>
      <c r="W48" s="30" t="s">
        <v>32</v>
      </c>
      <c r="X48" s="30" t="s">
        <v>33</v>
      </c>
    </row>
    <row r="49" spans="1:24" ht="24" customHeight="1" x14ac:dyDescent="0.35">
      <c r="A49" s="15"/>
      <c r="B49" s="37" t="s">
        <v>108</v>
      </c>
      <c r="C49" s="17" t="s">
        <v>109</v>
      </c>
      <c r="D49" s="46"/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45"/>
      <c r="K49" s="40">
        <f t="shared" si="3"/>
        <v>0</v>
      </c>
      <c r="L49" s="39">
        <v>0</v>
      </c>
      <c r="M49" s="40">
        <f t="shared" si="4"/>
        <v>0</v>
      </c>
      <c r="N49" s="36"/>
      <c r="P49" s="30" t="s">
        <v>32</v>
      </c>
      <c r="Q49" s="30" t="s">
        <v>32</v>
      </c>
      <c r="R49" s="30" t="s">
        <v>32</v>
      </c>
      <c r="S49" s="30" t="s">
        <v>32</v>
      </c>
      <c r="T49" s="30" t="s">
        <v>32</v>
      </c>
      <c r="U49" s="30">
        <v>1.6</v>
      </c>
      <c r="V49" s="30" t="s">
        <v>63</v>
      </c>
      <c r="W49" s="30" t="s">
        <v>32</v>
      </c>
      <c r="X49" s="30" t="s">
        <v>33</v>
      </c>
    </row>
    <row r="50" spans="1:24" ht="24" customHeight="1" x14ac:dyDescent="0.35">
      <c r="A50" s="15"/>
      <c r="B50" s="37" t="s">
        <v>110</v>
      </c>
      <c r="C50" s="17" t="s">
        <v>111</v>
      </c>
      <c r="D50" s="46"/>
      <c r="E50" s="39">
        <v>0</v>
      </c>
      <c r="F50" s="39">
        <v>0</v>
      </c>
      <c r="G50" s="39">
        <v>894296</v>
      </c>
      <c r="H50" s="39">
        <v>0</v>
      </c>
      <c r="I50" s="39">
        <v>0</v>
      </c>
      <c r="J50" s="45"/>
      <c r="K50" s="40">
        <f t="shared" si="3"/>
        <v>894296</v>
      </c>
      <c r="L50" s="39">
        <v>0</v>
      </c>
      <c r="M50" s="40">
        <f t="shared" si="4"/>
        <v>894296</v>
      </c>
      <c r="N50" s="36"/>
      <c r="P50" s="30" t="s">
        <v>32</v>
      </c>
      <c r="Q50" s="30" t="s">
        <v>32</v>
      </c>
      <c r="R50" s="30" t="s">
        <v>32</v>
      </c>
      <c r="S50" s="30" t="s">
        <v>32</v>
      </c>
      <c r="T50" s="30" t="s">
        <v>32</v>
      </c>
      <c r="U50" s="30">
        <v>1.6</v>
      </c>
      <c r="V50" s="30" t="s">
        <v>63</v>
      </c>
      <c r="W50" s="30" t="s">
        <v>32</v>
      </c>
      <c r="X50" s="30" t="s">
        <v>33</v>
      </c>
    </row>
    <row r="51" spans="1:24" ht="24" customHeight="1" x14ac:dyDescent="0.35">
      <c r="A51" s="15"/>
      <c r="B51" s="37" t="s">
        <v>112</v>
      </c>
      <c r="C51" s="35" t="s">
        <v>113</v>
      </c>
      <c r="D51" s="46"/>
      <c r="E51" s="39">
        <v>0</v>
      </c>
      <c r="F51" s="39">
        <v>0</v>
      </c>
      <c r="G51" s="39">
        <v>0</v>
      </c>
      <c r="H51" s="39">
        <v>100000</v>
      </c>
      <c r="I51" s="39">
        <v>0</v>
      </c>
      <c r="J51" s="39">
        <v>0</v>
      </c>
      <c r="K51" s="40">
        <f>SUM(E51,F51,G51,H51,I51,J51)</f>
        <v>100000</v>
      </c>
      <c r="L51" s="39">
        <v>0</v>
      </c>
      <c r="M51" s="40">
        <f t="shared" si="4"/>
        <v>100000</v>
      </c>
      <c r="N51" s="36"/>
      <c r="P51" s="30" t="s">
        <v>32</v>
      </c>
      <c r="Q51" s="30" t="s">
        <v>32</v>
      </c>
      <c r="R51" s="30" t="s">
        <v>32</v>
      </c>
      <c r="S51" s="30" t="s">
        <v>32</v>
      </c>
      <c r="T51" s="30" t="s">
        <v>32</v>
      </c>
      <c r="U51" s="30" t="s">
        <v>32</v>
      </c>
      <c r="V51" s="30" t="s">
        <v>63</v>
      </c>
      <c r="W51" s="30" t="s">
        <v>32</v>
      </c>
      <c r="X51" s="30" t="s">
        <v>33</v>
      </c>
    </row>
    <row r="52" spans="1:24" ht="24" customHeight="1" x14ac:dyDescent="0.35">
      <c r="A52" s="15"/>
      <c r="B52" s="37" t="s">
        <v>114</v>
      </c>
      <c r="C52" s="17" t="s">
        <v>115</v>
      </c>
      <c r="D52" s="46"/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40">
        <f>SUM(E52,F52,G52,H52,I52,J52)</f>
        <v>0</v>
      </c>
      <c r="L52" s="39">
        <v>0</v>
      </c>
      <c r="M52" s="40">
        <f t="shared" si="4"/>
        <v>0</v>
      </c>
      <c r="N52" s="36"/>
      <c r="P52" s="30" t="s">
        <v>32</v>
      </c>
      <c r="Q52" s="30" t="s">
        <v>32</v>
      </c>
      <c r="R52" s="30" t="s">
        <v>32</v>
      </c>
      <c r="S52" s="30" t="s">
        <v>32</v>
      </c>
      <c r="T52" s="30" t="s">
        <v>32</v>
      </c>
      <c r="U52" s="30" t="s">
        <v>32</v>
      </c>
      <c r="V52" s="30" t="s">
        <v>63</v>
      </c>
      <c r="W52" s="30" t="s">
        <v>32</v>
      </c>
      <c r="X52" s="30" t="s">
        <v>33</v>
      </c>
    </row>
    <row r="53" spans="1:24" ht="24" customHeight="1" x14ac:dyDescent="0.35">
      <c r="A53" s="15"/>
      <c r="B53" s="37" t="s">
        <v>116</v>
      </c>
      <c r="C53" s="17" t="s">
        <v>117</v>
      </c>
      <c r="D53" s="46"/>
      <c r="E53" s="44"/>
      <c r="F53" s="39">
        <v>0</v>
      </c>
      <c r="G53" s="44"/>
      <c r="H53" s="44"/>
      <c r="I53" s="44"/>
      <c r="J53" s="44"/>
      <c r="K53" s="40">
        <f>F53</f>
        <v>0</v>
      </c>
      <c r="L53" s="39">
        <v>0</v>
      </c>
      <c r="M53" s="40">
        <f t="shared" si="4"/>
        <v>0</v>
      </c>
      <c r="N53" s="36"/>
      <c r="P53" s="30">
        <v>1.6</v>
      </c>
      <c r="Q53" s="30" t="s">
        <v>118</v>
      </c>
      <c r="R53" s="30">
        <v>1.6</v>
      </c>
      <c r="S53" s="30">
        <v>1.6</v>
      </c>
      <c r="T53" s="30">
        <v>1.6</v>
      </c>
      <c r="U53" s="30">
        <v>1.6</v>
      </c>
      <c r="V53" s="30" t="s">
        <v>63</v>
      </c>
      <c r="W53" s="30" t="s">
        <v>32</v>
      </c>
      <c r="X53" s="30" t="s">
        <v>33</v>
      </c>
    </row>
    <row r="54" spans="1:24" ht="24" customHeight="1" x14ac:dyDescent="0.35">
      <c r="A54" s="15"/>
      <c r="B54" s="37" t="s">
        <v>119</v>
      </c>
      <c r="C54" s="17" t="s">
        <v>120</v>
      </c>
      <c r="D54" s="46"/>
      <c r="E54" s="39">
        <v>0</v>
      </c>
      <c r="F54" s="39">
        <v>75853</v>
      </c>
      <c r="G54" s="39">
        <v>52147</v>
      </c>
      <c r="H54" s="39">
        <v>296000</v>
      </c>
      <c r="I54" s="39">
        <v>0</v>
      </c>
      <c r="J54" s="39">
        <v>0</v>
      </c>
      <c r="K54" s="40">
        <f>SUM(E54,F54,G54,H54,I54,J54)</f>
        <v>424000</v>
      </c>
      <c r="L54" s="60"/>
      <c r="M54" s="40">
        <f t="shared" si="4"/>
        <v>424000</v>
      </c>
      <c r="N54" s="36"/>
      <c r="P54" s="30" t="s">
        <v>32</v>
      </c>
      <c r="Q54" s="30" t="s">
        <v>32</v>
      </c>
      <c r="R54" s="30" t="s">
        <v>32</v>
      </c>
      <c r="S54" s="30" t="s">
        <v>32</v>
      </c>
      <c r="T54" s="30" t="s">
        <v>32</v>
      </c>
      <c r="U54" s="30" t="s">
        <v>32</v>
      </c>
      <c r="V54" s="30" t="s">
        <v>63</v>
      </c>
      <c r="W54" s="30">
        <v>1.6</v>
      </c>
      <c r="X54" s="30" t="s">
        <v>33</v>
      </c>
    </row>
    <row r="55" spans="1:24" ht="24" customHeight="1" x14ac:dyDescent="0.35">
      <c r="A55" s="15"/>
      <c r="B55" s="17"/>
      <c r="C55" s="17"/>
      <c r="D55" s="46"/>
      <c r="E55" s="44"/>
      <c r="F55" s="44"/>
      <c r="G55" s="44"/>
      <c r="H55" s="44"/>
      <c r="I55" s="44"/>
      <c r="J55" s="44"/>
      <c r="K55" s="45"/>
      <c r="L55" s="60"/>
      <c r="M55" s="60"/>
      <c r="N55" s="36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26" x14ac:dyDescent="0.35">
      <c r="A56" s="15"/>
      <c r="B56" s="61"/>
      <c r="C56" s="52" t="s">
        <v>121</v>
      </c>
      <c r="D56" s="46"/>
      <c r="E56" s="44"/>
      <c r="F56" s="44"/>
      <c r="G56" s="44"/>
      <c r="H56" s="44"/>
      <c r="I56" s="44"/>
      <c r="J56" s="44"/>
      <c r="K56" s="45"/>
      <c r="L56" s="60"/>
      <c r="M56" s="60"/>
      <c r="N56" s="36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24" customHeight="1" x14ac:dyDescent="0.35">
      <c r="A57" s="15"/>
      <c r="B57" s="37" t="s">
        <v>122</v>
      </c>
      <c r="C57" s="35" t="s">
        <v>123</v>
      </c>
      <c r="D57" s="46"/>
      <c r="E57" s="44"/>
      <c r="F57" s="44"/>
      <c r="G57" s="44"/>
      <c r="H57" s="44"/>
      <c r="I57" s="44"/>
      <c r="J57" s="44"/>
      <c r="K57" s="39">
        <v>52000</v>
      </c>
      <c r="L57" s="39">
        <v>0</v>
      </c>
      <c r="M57" s="40">
        <f>K57-L57</f>
        <v>52000</v>
      </c>
      <c r="N57" s="36"/>
      <c r="P57" s="30"/>
      <c r="Q57" s="30"/>
      <c r="R57" s="30"/>
      <c r="S57" s="30"/>
      <c r="T57" s="30"/>
      <c r="U57" s="30"/>
      <c r="V57" s="30" t="s">
        <v>124</v>
      </c>
      <c r="W57" s="30" t="s">
        <v>32</v>
      </c>
      <c r="X57" s="30" t="s">
        <v>33</v>
      </c>
    </row>
    <row r="58" spans="1:24" ht="24" customHeight="1" x14ac:dyDescent="0.35">
      <c r="A58" s="15"/>
      <c r="B58" s="37" t="s">
        <v>125</v>
      </c>
      <c r="C58" s="35" t="s">
        <v>126</v>
      </c>
      <c r="D58" s="46"/>
      <c r="E58" s="44"/>
      <c r="F58" s="44"/>
      <c r="G58" s="44"/>
      <c r="H58" s="44"/>
      <c r="I58" s="44"/>
      <c r="J58" s="44"/>
      <c r="K58" s="39">
        <v>0</v>
      </c>
      <c r="L58" s="39">
        <v>0</v>
      </c>
      <c r="M58" s="40">
        <f>K58-L58</f>
        <v>0</v>
      </c>
      <c r="N58" s="36"/>
      <c r="P58" s="30"/>
      <c r="Q58" s="30"/>
      <c r="R58" s="30"/>
      <c r="S58" s="30"/>
      <c r="T58" s="30"/>
      <c r="U58" s="30"/>
      <c r="V58" s="30" t="s">
        <v>124</v>
      </c>
      <c r="W58" s="30" t="s">
        <v>32</v>
      </c>
      <c r="X58" s="30" t="s">
        <v>33</v>
      </c>
    </row>
    <row r="59" spans="1:24" ht="24" customHeight="1" x14ac:dyDescent="0.35">
      <c r="A59" s="15"/>
      <c r="B59" s="37" t="s">
        <v>127</v>
      </c>
      <c r="C59" s="35" t="s">
        <v>128</v>
      </c>
      <c r="D59" s="46"/>
      <c r="E59" s="44"/>
      <c r="F59" s="44"/>
      <c r="G59" s="44"/>
      <c r="H59" s="44"/>
      <c r="I59" s="44"/>
      <c r="J59" s="44"/>
      <c r="K59" s="39">
        <v>365000</v>
      </c>
      <c r="L59" s="39">
        <v>0</v>
      </c>
      <c r="M59" s="40">
        <f>K59-L59</f>
        <v>365000</v>
      </c>
      <c r="N59" s="36"/>
      <c r="P59" s="30"/>
      <c r="Q59" s="30"/>
      <c r="R59" s="30"/>
      <c r="S59" s="30"/>
      <c r="T59" s="30"/>
      <c r="U59" s="30"/>
      <c r="V59" s="30" t="s">
        <v>124</v>
      </c>
      <c r="W59" s="30" t="s">
        <v>32</v>
      </c>
      <c r="X59" s="30" t="s">
        <v>33</v>
      </c>
    </row>
    <row r="60" spans="1:24" ht="24" customHeight="1" x14ac:dyDescent="0.35">
      <c r="A60" s="15"/>
      <c r="B60" s="17"/>
      <c r="C60" s="17"/>
      <c r="D60" s="46"/>
      <c r="E60" s="44"/>
      <c r="F60" s="44"/>
      <c r="G60" s="44"/>
      <c r="H60" s="44"/>
      <c r="I60" s="44"/>
      <c r="J60" s="44"/>
      <c r="K60" s="45"/>
      <c r="L60" s="60"/>
      <c r="M60" s="60"/>
      <c r="N60" s="36"/>
      <c r="P60" s="21"/>
      <c r="Q60" s="21"/>
      <c r="R60" s="21"/>
      <c r="S60" s="21"/>
      <c r="T60" s="21"/>
      <c r="U60" s="21"/>
      <c r="V60" s="21"/>
      <c r="W60" s="21"/>
      <c r="X60" s="21"/>
    </row>
    <row r="61" spans="1:24" x14ac:dyDescent="0.35">
      <c r="A61" s="15"/>
      <c r="B61" s="61"/>
      <c r="C61" s="52" t="s">
        <v>129</v>
      </c>
      <c r="D61" s="46"/>
      <c r="E61" s="44"/>
      <c r="F61" s="44"/>
      <c r="G61" s="44"/>
      <c r="H61" s="44"/>
      <c r="I61" s="44"/>
      <c r="J61" s="44"/>
      <c r="K61" s="45"/>
      <c r="L61" s="60"/>
      <c r="M61" s="60"/>
      <c r="N61" s="36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24" customHeight="1" x14ac:dyDescent="0.35">
      <c r="A62" s="15"/>
      <c r="B62" s="37" t="s">
        <v>130</v>
      </c>
      <c r="C62" s="35" t="s">
        <v>131</v>
      </c>
      <c r="D62" s="46"/>
      <c r="E62" s="44"/>
      <c r="F62" s="44"/>
      <c r="G62" s="44"/>
      <c r="H62" s="44"/>
      <c r="I62" s="44"/>
      <c r="J62" s="44"/>
      <c r="K62" s="39">
        <v>0</v>
      </c>
      <c r="L62" s="39">
        <v>0</v>
      </c>
      <c r="M62" s="40">
        <f t="shared" ref="M62:M68" si="5">K62-L62</f>
        <v>0</v>
      </c>
      <c r="N62" s="36"/>
      <c r="P62" s="30"/>
      <c r="Q62" s="30"/>
      <c r="R62" s="30"/>
      <c r="S62" s="30"/>
      <c r="T62" s="30"/>
      <c r="U62" s="30"/>
      <c r="V62" s="30" t="s">
        <v>124</v>
      </c>
      <c r="W62" s="30" t="s">
        <v>32</v>
      </c>
      <c r="X62" s="30" t="s">
        <v>33</v>
      </c>
    </row>
    <row r="63" spans="1:24" ht="24" customHeight="1" x14ac:dyDescent="0.35">
      <c r="A63" s="15"/>
      <c r="B63" s="37" t="s">
        <v>132</v>
      </c>
      <c r="C63" s="35" t="s">
        <v>123</v>
      </c>
      <c r="D63" s="46"/>
      <c r="E63" s="44"/>
      <c r="F63" s="44"/>
      <c r="G63" s="44"/>
      <c r="H63" s="44"/>
      <c r="I63" s="44"/>
      <c r="J63" s="44"/>
      <c r="K63" s="39">
        <v>0</v>
      </c>
      <c r="L63" s="39">
        <v>0</v>
      </c>
      <c r="M63" s="40">
        <f t="shared" si="5"/>
        <v>0</v>
      </c>
      <c r="N63" s="36"/>
      <c r="P63" s="30"/>
      <c r="Q63" s="30"/>
      <c r="R63" s="30"/>
      <c r="S63" s="30"/>
      <c r="T63" s="30"/>
      <c r="U63" s="30"/>
      <c r="V63" s="30" t="s">
        <v>124</v>
      </c>
      <c r="W63" s="30" t="s">
        <v>32</v>
      </c>
      <c r="X63" s="30" t="s">
        <v>33</v>
      </c>
    </row>
    <row r="64" spans="1:24" ht="24" customHeight="1" x14ac:dyDescent="0.35">
      <c r="A64" s="15"/>
      <c r="B64" s="37" t="s">
        <v>133</v>
      </c>
      <c r="C64" s="35" t="s">
        <v>126</v>
      </c>
      <c r="D64" s="46"/>
      <c r="E64" s="44"/>
      <c r="F64" s="44"/>
      <c r="G64" s="44"/>
      <c r="H64" s="44"/>
      <c r="I64" s="44"/>
      <c r="J64" s="44"/>
      <c r="K64" s="39">
        <v>0</v>
      </c>
      <c r="L64" s="39">
        <v>0</v>
      </c>
      <c r="M64" s="40">
        <f t="shared" si="5"/>
        <v>0</v>
      </c>
      <c r="N64" s="36"/>
      <c r="P64" s="30"/>
      <c r="Q64" s="30"/>
      <c r="R64" s="30"/>
      <c r="S64" s="30"/>
      <c r="T64" s="30"/>
      <c r="U64" s="30"/>
      <c r="V64" s="30" t="s">
        <v>124</v>
      </c>
      <c r="W64" s="30" t="s">
        <v>32</v>
      </c>
      <c r="X64" s="30" t="s">
        <v>33</v>
      </c>
    </row>
    <row r="65" spans="1:30" ht="24" customHeight="1" x14ac:dyDescent="0.35">
      <c r="A65" s="15"/>
      <c r="B65" s="37" t="s">
        <v>134</v>
      </c>
      <c r="C65" s="35" t="s">
        <v>128</v>
      </c>
      <c r="D65" s="46"/>
      <c r="E65" s="44"/>
      <c r="F65" s="44"/>
      <c r="G65" s="44"/>
      <c r="H65" s="44"/>
      <c r="I65" s="44"/>
      <c r="J65" s="44"/>
      <c r="K65" s="39">
        <v>84000</v>
      </c>
      <c r="L65" s="39">
        <v>0</v>
      </c>
      <c r="M65" s="40">
        <f t="shared" si="5"/>
        <v>84000</v>
      </c>
      <c r="N65" s="36"/>
      <c r="P65" s="30"/>
      <c r="Q65" s="30"/>
      <c r="R65" s="30"/>
      <c r="S65" s="30"/>
      <c r="T65" s="30"/>
      <c r="U65" s="30"/>
      <c r="V65" s="30" t="s">
        <v>124</v>
      </c>
      <c r="W65" s="30" t="s">
        <v>32</v>
      </c>
      <c r="X65" s="30" t="s">
        <v>33</v>
      </c>
    </row>
    <row r="66" spans="1:30" ht="24" customHeight="1" x14ac:dyDescent="0.35">
      <c r="A66" s="15"/>
      <c r="B66" s="37" t="s">
        <v>135</v>
      </c>
      <c r="C66" s="35" t="s">
        <v>136</v>
      </c>
      <c r="D66" s="46"/>
      <c r="E66" s="44"/>
      <c r="F66" s="44"/>
      <c r="G66" s="44"/>
      <c r="H66" s="44"/>
      <c r="I66" s="44"/>
      <c r="J66" s="44"/>
      <c r="K66" s="39">
        <v>0</v>
      </c>
      <c r="L66" s="39">
        <v>0</v>
      </c>
      <c r="M66" s="40">
        <f t="shared" si="5"/>
        <v>0</v>
      </c>
      <c r="N66" s="36"/>
      <c r="P66" s="30"/>
      <c r="Q66" s="30"/>
      <c r="R66" s="30"/>
      <c r="S66" s="30"/>
      <c r="T66" s="30"/>
      <c r="U66" s="30"/>
      <c r="V66" s="30" t="s">
        <v>124</v>
      </c>
      <c r="W66" s="30" t="s">
        <v>32</v>
      </c>
      <c r="X66" s="30"/>
    </row>
    <row r="67" spans="1:30" ht="24" customHeight="1" x14ac:dyDescent="0.35">
      <c r="A67" s="15"/>
      <c r="B67" s="37" t="s">
        <v>137</v>
      </c>
      <c r="C67" s="35" t="s">
        <v>138</v>
      </c>
      <c r="D67" s="46"/>
      <c r="E67" s="44"/>
      <c r="F67" s="44"/>
      <c r="G67" s="44"/>
      <c r="H67" s="44"/>
      <c r="I67" s="44"/>
      <c r="J67" s="44"/>
      <c r="K67" s="39">
        <v>0</v>
      </c>
      <c r="L67" s="39">
        <v>0</v>
      </c>
      <c r="M67" s="40">
        <f t="shared" si="5"/>
        <v>0</v>
      </c>
      <c r="N67" s="36"/>
      <c r="P67" s="30"/>
      <c r="Q67" s="30"/>
      <c r="R67" s="30"/>
      <c r="S67" s="30"/>
      <c r="T67" s="30"/>
      <c r="U67" s="30"/>
      <c r="V67" s="30" t="s">
        <v>124</v>
      </c>
      <c r="W67" s="30" t="s">
        <v>32</v>
      </c>
      <c r="X67" s="30"/>
    </row>
    <row r="68" spans="1:30" ht="24" customHeight="1" x14ac:dyDescent="0.35">
      <c r="A68" s="15"/>
      <c r="B68" s="19" t="s">
        <v>139</v>
      </c>
      <c r="C68" s="19" t="s">
        <v>140</v>
      </c>
      <c r="D68" s="46"/>
      <c r="E68" s="44"/>
      <c r="F68" s="44"/>
      <c r="G68" s="44"/>
      <c r="H68" s="44"/>
      <c r="I68" s="44"/>
      <c r="J68" s="44"/>
      <c r="K68" s="39">
        <v>188000</v>
      </c>
      <c r="L68" s="39">
        <v>0</v>
      </c>
      <c r="M68" s="40">
        <f t="shared" si="5"/>
        <v>188000</v>
      </c>
      <c r="N68" s="36"/>
      <c r="P68" s="30"/>
      <c r="Q68" s="30"/>
      <c r="R68" s="30"/>
      <c r="S68" s="30"/>
      <c r="T68" s="30"/>
      <c r="U68" s="30"/>
      <c r="V68" s="30" t="s">
        <v>124</v>
      </c>
      <c r="W68" s="30" t="s">
        <v>32</v>
      </c>
      <c r="X68" s="30"/>
    </row>
    <row r="69" spans="1:30" ht="24" customHeight="1" x14ac:dyDescent="0.35">
      <c r="A69" s="15"/>
      <c r="B69" s="17"/>
      <c r="C69" s="17"/>
      <c r="D69" s="46"/>
      <c r="E69" s="44"/>
      <c r="F69" s="44"/>
      <c r="G69" s="44"/>
      <c r="H69" s="44"/>
      <c r="I69" s="44"/>
      <c r="J69" s="45"/>
      <c r="K69" s="45"/>
      <c r="L69" s="60"/>
      <c r="M69" s="60"/>
      <c r="N69" s="36"/>
      <c r="P69" s="21"/>
      <c r="Q69" s="21"/>
      <c r="R69" s="21"/>
      <c r="S69" s="21"/>
      <c r="T69" s="21"/>
      <c r="U69" s="21"/>
      <c r="V69" s="21"/>
      <c r="W69" s="21"/>
      <c r="X69" s="21"/>
    </row>
    <row r="70" spans="1:30" ht="24" customHeight="1" x14ac:dyDescent="0.35">
      <c r="A70" s="15"/>
      <c r="B70" s="37" t="s">
        <v>141</v>
      </c>
      <c r="C70" s="35" t="s">
        <v>142</v>
      </c>
      <c r="D70" s="46"/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40">
        <f>SUM(E70:J70)</f>
        <v>0</v>
      </c>
      <c r="L70" s="39">
        <v>0</v>
      </c>
      <c r="M70" s="40">
        <f>K70-L70</f>
        <v>0</v>
      </c>
      <c r="N70" s="36"/>
      <c r="P70" s="30" t="s">
        <v>143</v>
      </c>
      <c r="Q70" s="30" t="s">
        <v>143</v>
      </c>
      <c r="R70" s="30" t="s">
        <v>143</v>
      </c>
      <c r="S70" s="30" t="s">
        <v>143</v>
      </c>
      <c r="T70" s="30" t="s">
        <v>143</v>
      </c>
      <c r="U70" s="30" t="s">
        <v>143</v>
      </c>
      <c r="V70" s="30" t="s">
        <v>63</v>
      </c>
      <c r="W70" s="30" t="s">
        <v>143</v>
      </c>
      <c r="X70" s="30"/>
    </row>
    <row r="71" spans="1:30" ht="24" customHeight="1" x14ac:dyDescent="0.35">
      <c r="A71" s="15"/>
      <c r="B71" s="17"/>
      <c r="C71" s="35"/>
      <c r="D71" s="46"/>
      <c r="E71" s="62"/>
      <c r="F71" s="62"/>
      <c r="G71" s="48"/>
      <c r="H71" s="48"/>
      <c r="I71" s="48"/>
      <c r="J71" s="48"/>
      <c r="K71" s="63"/>
      <c r="L71" s="64"/>
      <c r="M71" s="65"/>
      <c r="N71" s="36"/>
      <c r="P71" s="21"/>
      <c r="Q71" s="21"/>
      <c r="R71" s="21"/>
      <c r="S71" s="21"/>
      <c r="T71" s="21"/>
      <c r="U71" s="21"/>
      <c r="V71" s="21"/>
      <c r="W71" s="21"/>
      <c r="X71" s="21"/>
    </row>
    <row r="72" spans="1:30" ht="24" customHeight="1" x14ac:dyDescent="0.35">
      <c r="A72" s="15"/>
      <c r="B72" s="17" t="s">
        <v>144</v>
      </c>
      <c r="C72" s="35" t="s">
        <v>145</v>
      </c>
      <c r="D72" s="46"/>
      <c r="E72" s="40">
        <f>SUM(E9, E10,E24:E28,E30:E31,E34:E35,E38,E41:E52,E54,E70)</f>
        <v>13859181.26</v>
      </c>
      <c r="F72" s="40">
        <f>SUM(F9:F10,F13:F21,F24:F28,F30:F31,F34:F35,F41:F54,F70)</f>
        <v>70545546</v>
      </c>
      <c r="G72" s="40">
        <f>SUM(G9:G10,G13:G21,G24:G28,G30:G31,G34:G35,G41:G52,G54,G70)</f>
        <v>54567252.329999998</v>
      </c>
      <c r="H72" s="40">
        <f>SUM(H9:H10,H24:H26,H28:H35,H41:H52,H54,H70)</f>
        <v>19543966.659999996</v>
      </c>
      <c r="I72" s="40">
        <f>SUM(I9:I10,I24:I26,I28:I35,I41:I52,I54,I70)</f>
        <v>3656300</v>
      </c>
      <c r="J72" s="40">
        <f>SUM(J25:J26,J28,J30:J31,J33:J35,J51:J52,J54,J70)</f>
        <v>2091900</v>
      </c>
      <c r="K72" s="40">
        <f>SUM(K9:K10,K13:K21,K24:K35,K38,K41:K54,K57:K59,K62:K68,K70)</f>
        <v>164953146.25</v>
      </c>
      <c r="L72" s="40">
        <f>SUM(L13:L21,L24:L35,L38,L41:L54,L57:L59,L62:L68,L70)</f>
        <v>0</v>
      </c>
      <c r="M72" s="40">
        <f>SUM(M9:M10,M13:M21,M24:M35,M38,M41:M54,M57:M59,M62:M68,M70)</f>
        <v>164953146.25</v>
      </c>
      <c r="N72" s="36"/>
      <c r="P72" s="30"/>
      <c r="Q72" s="30"/>
      <c r="R72" s="30"/>
      <c r="S72" s="30"/>
      <c r="T72" s="30"/>
      <c r="U72" s="30"/>
      <c r="V72" s="30"/>
      <c r="W72" s="30"/>
      <c r="X72" s="30"/>
    </row>
    <row r="73" spans="1:30" ht="24" customHeight="1" x14ac:dyDescent="0.35">
      <c r="A73" s="15"/>
      <c r="B73" s="17"/>
      <c r="C73" s="3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P73" s="59"/>
      <c r="Q73" s="59"/>
      <c r="R73" s="59"/>
      <c r="S73" s="59"/>
      <c r="T73" s="59"/>
      <c r="U73" s="59"/>
      <c r="V73" s="59"/>
      <c r="W73" s="59"/>
      <c r="X73" s="59"/>
    </row>
    <row r="74" spans="1:30" ht="39" x14ac:dyDescent="0.35">
      <c r="A74" s="15"/>
      <c r="B74" s="33" t="s">
        <v>146</v>
      </c>
      <c r="C74" s="66" t="s">
        <v>147</v>
      </c>
      <c r="D74" s="15"/>
      <c r="E74" s="67" t="s">
        <v>148</v>
      </c>
      <c r="F74" s="68"/>
      <c r="G74" s="24" t="s">
        <v>149</v>
      </c>
      <c r="H74" s="24" t="s">
        <v>150</v>
      </c>
      <c r="I74" s="24" t="s">
        <v>151</v>
      </c>
      <c r="J74" s="69"/>
      <c r="K74" s="69"/>
      <c r="L74" s="69"/>
      <c r="M74" s="69"/>
      <c r="N74" s="70"/>
      <c r="P74" s="59"/>
      <c r="Q74" s="59"/>
      <c r="R74" s="59"/>
      <c r="S74" s="59"/>
    </row>
    <row r="75" spans="1:30" ht="24" customHeight="1" x14ac:dyDescent="0.35">
      <c r="A75" s="15"/>
      <c r="B75" s="71" t="s">
        <v>152</v>
      </c>
      <c r="C75" s="17"/>
      <c r="D75" s="72"/>
      <c r="E75" s="73" t="s">
        <v>153</v>
      </c>
      <c r="F75" s="74"/>
      <c r="G75" s="39">
        <v>117762235</v>
      </c>
      <c r="H75" s="39">
        <v>117762235</v>
      </c>
      <c r="I75" s="40">
        <f>G75-H75</f>
        <v>0</v>
      </c>
      <c r="J75" s="15"/>
      <c r="K75" s="15"/>
      <c r="L75" s="15"/>
      <c r="M75" s="15"/>
      <c r="N75" s="15"/>
      <c r="P75" s="59"/>
      <c r="Q75" s="59"/>
      <c r="R75" s="30" t="s">
        <v>154</v>
      </c>
      <c r="S75" s="30" t="s">
        <v>155</v>
      </c>
      <c r="T75" s="30"/>
    </row>
    <row r="76" spans="1:30" ht="24" customHeight="1" x14ac:dyDescent="0.35">
      <c r="A76" s="15"/>
      <c r="B76" s="71" t="s">
        <v>156</v>
      </c>
      <c r="C76" s="72"/>
      <c r="D76" s="72"/>
      <c r="E76" s="73" t="s">
        <v>156</v>
      </c>
      <c r="F76" s="74"/>
      <c r="G76" s="39">
        <v>1132549</v>
      </c>
      <c r="H76" s="39">
        <v>1132549</v>
      </c>
      <c r="I76" s="40">
        <f>G76-H76</f>
        <v>0</v>
      </c>
      <c r="J76" s="15"/>
      <c r="K76" s="15"/>
      <c r="L76" s="15"/>
      <c r="M76" s="15"/>
      <c r="N76" s="15"/>
      <c r="P76" s="59"/>
      <c r="Q76" s="59"/>
      <c r="R76" s="30" t="s">
        <v>157</v>
      </c>
      <c r="S76" s="30" t="s">
        <v>155</v>
      </c>
      <c r="T76" s="30"/>
    </row>
    <row r="77" spans="1:30" ht="24" customHeight="1" x14ac:dyDescent="0.35">
      <c r="A77" s="15"/>
      <c r="B77" s="71" t="s">
        <v>158</v>
      </c>
      <c r="C77" s="17"/>
      <c r="D77" s="15"/>
      <c r="E77" s="73" t="s">
        <v>159</v>
      </c>
      <c r="F77" s="74"/>
      <c r="G77" s="39">
        <v>30485723</v>
      </c>
      <c r="H77" s="39">
        <v>32445923</v>
      </c>
      <c r="I77" s="40">
        <f>G77-H77</f>
        <v>-1960200</v>
      </c>
      <c r="J77" s="15"/>
      <c r="K77" s="15"/>
      <c r="L77" s="15"/>
      <c r="M77" s="15"/>
      <c r="N77" s="15"/>
      <c r="P77" s="59"/>
      <c r="Q77" s="59"/>
      <c r="R77" s="30" t="s">
        <v>160</v>
      </c>
      <c r="S77" s="30" t="s">
        <v>155</v>
      </c>
      <c r="T77" s="30"/>
    </row>
    <row r="78" spans="1:30" ht="24" customHeight="1" x14ac:dyDescent="0.35">
      <c r="A78" s="15"/>
      <c r="B78" s="71" t="s">
        <v>6</v>
      </c>
      <c r="C78" s="17"/>
      <c r="D78" s="15"/>
      <c r="E78" s="73" t="s">
        <v>6</v>
      </c>
      <c r="F78" s="74"/>
      <c r="G78" s="39">
        <v>13619746</v>
      </c>
      <c r="H78" s="39">
        <v>13137009.449999999</v>
      </c>
      <c r="I78" s="40">
        <f>G78-H78</f>
        <v>482736.55000000075</v>
      </c>
      <c r="J78" s="15"/>
      <c r="K78" s="15"/>
      <c r="L78" s="15"/>
      <c r="M78" s="15"/>
      <c r="N78" s="15"/>
      <c r="P78" s="59"/>
      <c r="Q78" s="59"/>
      <c r="R78" s="30" t="s">
        <v>161</v>
      </c>
      <c r="S78" s="30" t="s">
        <v>155</v>
      </c>
      <c r="T78" s="30"/>
    </row>
    <row r="79" spans="1:30" ht="24" customHeight="1" x14ac:dyDescent="0.35">
      <c r="A79" s="15"/>
      <c r="B79" s="17"/>
      <c r="C79" s="17"/>
      <c r="D79" s="15"/>
      <c r="E79" s="75" t="s">
        <v>162</v>
      </c>
      <c r="F79" s="74"/>
      <c r="G79" s="40">
        <f>SUM(G75:G78)</f>
        <v>163000253</v>
      </c>
      <c r="H79" s="40">
        <f>SUM(H75:H78)</f>
        <v>164477716.44999999</v>
      </c>
      <c r="I79" s="40">
        <f>SUM(I75:I78)</f>
        <v>-1477463.4499999993</v>
      </c>
      <c r="J79" s="15"/>
      <c r="K79" s="48"/>
      <c r="L79" s="48"/>
      <c r="M79" s="48"/>
      <c r="N79" s="48"/>
      <c r="O79" s="48"/>
      <c r="P79" s="59"/>
      <c r="Q79" s="59"/>
      <c r="R79" s="59"/>
      <c r="S79" s="59"/>
    </row>
    <row r="80" spans="1:30" ht="24" customHeight="1" x14ac:dyDescent="0.35">
      <c r="A80" s="15"/>
      <c r="B80" s="17"/>
      <c r="C80" s="35"/>
      <c r="D80" s="46"/>
      <c r="E80" s="76"/>
      <c r="F80" s="76"/>
      <c r="G80" s="48"/>
      <c r="H80" s="48"/>
      <c r="I80" s="48"/>
      <c r="J80" s="48"/>
      <c r="K80" s="48"/>
      <c r="L80" s="48"/>
      <c r="M80" s="48"/>
      <c r="N80" s="48"/>
      <c r="O80" s="48"/>
      <c r="P80" s="21"/>
      <c r="Q80" s="21"/>
      <c r="R80" s="21"/>
      <c r="S80" s="21"/>
      <c r="T80" s="21"/>
      <c r="U80" s="21"/>
      <c r="V80" s="21"/>
      <c r="W80" s="21"/>
      <c r="X80" s="21"/>
      <c r="Z80" s="21"/>
      <c r="AA80" s="21"/>
      <c r="AB80" s="21"/>
      <c r="AC80" s="21"/>
      <c r="AD80" s="21"/>
    </row>
    <row r="81" spans="1:27" ht="24" customHeight="1" x14ac:dyDescent="0.35">
      <c r="A81" s="15"/>
      <c r="B81" s="17"/>
      <c r="C81" s="52" t="s">
        <v>163</v>
      </c>
      <c r="D81" s="46"/>
      <c r="E81" s="47"/>
      <c r="F81" s="47"/>
      <c r="G81" s="48"/>
      <c r="H81" s="48"/>
      <c r="I81" s="48"/>
      <c r="J81" s="48"/>
      <c r="K81" s="49"/>
      <c r="L81" s="50"/>
      <c r="M81" s="51"/>
      <c r="N81" s="36"/>
      <c r="P81" s="21"/>
      <c r="Q81" s="21"/>
      <c r="R81" s="21"/>
      <c r="S81" s="21"/>
      <c r="T81" s="21"/>
      <c r="U81" s="21"/>
      <c r="V81" s="21"/>
      <c r="W81" s="21"/>
      <c r="X81" s="21"/>
    </row>
    <row r="82" spans="1:27" ht="37.5" x14ac:dyDescent="0.35">
      <c r="A82" s="15"/>
      <c r="B82" s="37" t="s">
        <v>164</v>
      </c>
      <c r="C82" s="77" t="s">
        <v>165</v>
      </c>
      <c r="D82" s="46"/>
      <c r="E82" s="47"/>
      <c r="F82" s="47"/>
      <c r="G82" s="48"/>
      <c r="H82" s="48"/>
      <c r="I82" s="48"/>
      <c r="J82" s="48"/>
      <c r="K82" s="39">
        <v>162517516.44999999</v>
      </c>
      <c r="L82" s="50"/>
      <c r="M82" s="51"/>
      <c r="N82" s="36"/>
      <c r="P82" s="30"/>
      <c r="Q82" s="30"/>
      <c r="R82" s="30"/>
      <c r="S82" s="30"/>
      <c r="T82" s="30"/>
      <c r="U82" s="30"/>
      <c r="V82" s="30" t="s">
        <v>166</v>
      </c>
      <c r="W82" s="30"/>
      <c r="X82" s="30" t="s">
        <v>33</v>
      </c>
    </row>
    <row r="83" spans="1:27" ht="25" x14ac:dyDescent="0.35">
      <c r="A83" s="15"/>
      <c r="B83" s="37" t="s">
        <v>167</v>
      </c>
      <c r="C83" s="77" t="s">
        <v>168</v>
      </c>
      <c r="D83" s="46"/>
      <c r="E83" s="47"/>
      <c r="F83" s="47"/>
      <c r="G83" s="48"/>
      <c r="H83" s="48"/>
      <c r="I83" s="48"/>
      <c r="J83" s="48"/>
      <c r="K83" s="39">
        <v>-3412000</v>
      </c>
      <c r="L83" s="50"/>
      <c r="M83" s="51"/>
      <c r="N83" s="36"/>
      <c r="P83" s="30"/>
      <c r="Q83" s="30"/>
      <c r="R83" s="30"/>
      <c r="S83" s="30"/>
      <c r="T83" s="30"/>
      <c r="U83" s="30"/>
      <c r="V83" s="30" t="s">
        <v>169</v>
      </c>
      <c r="W83" s="30"/>
      <c r="X83" s="30" t="s">
        <v>33</v>
      </c>
    </row>
    <row r="84" spans="1:27" ht="25" x14ac:dyDescent="0.35">
      <c r="A84" s="15"/>
      <c r="B84" s="37" t="s">
        <v>170</v>
      </c>
      <c r="C84" s="77" t="s">
        <v>171</v>
      </c>
      <c r="D84" s="46"/>
      <c r="E84" s="47"/>
      <c r="F84" s="47"/>
      <c r="G84" s="48"/>
      <c r="H84" s="48"/>
      <c r="I84" s="48"/>
      <c r="J84" s="48"/>
      <c r="K84" s="39">
        <v>5372200</v>
      </c>
      <c r="L84" s="50"/>
      <c r="M84" s="51"/>
      <c r="N84" s="36"/>
      <c r="P84" s="30"/>
      <c r="Q84" s="30"/>
      <c r="R84" s="30"/>
      <c r="S84" s="30"/>
      <c r="T84" s="30"/>
      <c r="U84" s="30"/>
      <c r="V84" s="30" t="s">
        <v>172</v>
      </c>
      <c r="W84" s="30"/>
      <c r="X84" s="30" t="s">
        <v>33</v>
      </c>
    </row>
    <row r="85" spans="1:27" ht="24" customHeight="1" x14ac:dyDescent="0.35">
      <c r="A85" s="15"/>
      <c r="B85" s="37" t="s">
        <v>173</v>
      </c>
      <c r="C85" s="77" t="s">
        <v>174</v>
      </c>
      <c r="D85" s="46"/>
      <c r="E85" s="47"/>
      <c r="F85" s="47"/>
      <c r="G85" s="48"/>
      <c r="H85" s="48"/>
      <c r="I85" s="48"/>
      <c r="J85" s="48"/>
      <c r="K85" s="39">
        <v>475430</v>
      </c>
      <c r="L85" s="50"/>
      <c r="M85" s="51"/>
      <c r="N85" s="36"/>
      <c r="P85" s="30"/>
      <c r="Q85" s="30"/>
      <c r="R85" s="30"/>
      <c r="S85" s="30"/>
      <c r="T85" s="30"/>
      <c r="U85" s="30"/>
      <c r="V85" s="30" t="s">
        <v>175</v>
      </c>
      <c r="W85" s="30"/>
      <c r="X85" s="30" t="s">
        <v>33</v>
      </c>
    </row>
    <row r="86" spans="1:27" ht="24" customHeight="1" x14ac:dyDescent="0.35">
      <c r="A86" s="15"/>
      <c r="B86" s="37" t="s">
        <v>176</v>
      </c>
      <c r="C86" s="77" t="s">
        <v>177</v>
      </c>
      <c r="D86" s="46"/>
      <c r="E86" s="47"/>
      <c r="F86" s="47"/>
      <c r="G86" s="48"/>
      <c r="H86" s="48"/>
      <c r="I86" s="48"/>
      <c r="J86" s="48"/>
      <c r="K86" s="39">
        <v>0</v>
      </c>
      <c r="L86" s="50"/>
      <c r="M86" s="51"/>
      <c r="N86" s="36"/>
      <c r="P86" s="30"/>
      <c r="Q86" s="30"/>
      <c r="R86" s="30"/>
      <c r="S86" s="30"/>
      <c r="T86" s="30"/>
      <c r="U86" s="30"/>
      <c r="V86" s="30" t="s">
        <v>155</v>
      </c>
      <c r="W86" s="30"/>
      <c r="X86" s="30"/>
    </row>
    <row r="87" spans="1:27" ht="24" customHeight="1" x14ac:dyDescent="0.35">
      <c r="A87" s="15"/>
      <c r="B87" s="37" t="s">
        <v>178</v>
      </c>
      <c r="C87" s="77" t="s">
        <v>179</v>
      </c>
      <c r="D87" s="38"/>
      <c r="E87" s="47"/>
      <c r="F87" s="47"/>
      <c r="G87" s="48"/>
      <c r="H87" s="48"/>
      <c r="I87" s="48"/>
      <c r="J87" s="48"/>
      <c r="K87" s="40">
        <f>SUM(K82:K83,K85,K86)+K84</f>
        <v>164953146.44999999</v>
      </c>
      <c r="L87" s="50"/>
      <c r="M87" s="51"/>
      <c r="N87" s="36"/>
      <c r="P87" s="30"/>
      <c r="Q87" s="30"/>
      <c r="R87" s="30"/>
      <c r="S87" s="30"/>
      <c r="T87" s="30"/>
      <c r="U87" s="30"/>
      <c r="V87" s="30"/>
      <c r="W87" s="30"/>
      <c r="X87" s="30" t="s">
        <v>33</v>
      </c>
    </row>
    <row r="88" spans="1:27" ht="24" customHeight="1" x14ac:dyDescent="0.35">
      <c r="A88" s="15"/>
      <c r="B88" s="17"/>
      <c r="C88" s="77"/>
      <c r="D88" s="38"/>
      <c r="E88" s="47"/>
      <c r="F88" s="47"/>
      <c r="G88" s="48"/>
      <c r="H88" s="48"/>
      <c r="I88" s="48"/>
      <c r="J88" s="48"/>
      <c r="K88" s="62"/>
      <c r="L88" s="50"/>
      <c r="M88" s="51"/>
      <c r="N88" s="36"/>
      <c r="P88" s="21"/>
      <c r="Q88" s="21"/>
      <c r="R88" s="21"/>
      <c r="S88" s="21"/>
      <c r="T88" s="21"/>
      <c r="U88" s="21"/>
      <c r="V88" s="21"/>
      <c r="W88" s="21"/>
      <c r="X88" s="21"/>
      <c r="Z88" s="21"/>
      <c r="AA88" s="21"/>
    </row>
    <row r="89" spans="1:27" ht="25" x14ac:dyDescent="0.35">
      <c r="A89" s="78"/>
      <c r="B89" s="37" t="s">
        <v>180</v>
      </c>
      <c r="C89" s="77" t="s">
        <v>181</v>
      </c>
      <c r="D89" s="38"/>
      <c r="E89" s="47"/>
      <c r="F89" s="47"/>
      <c r="G89" s="48"/>
      <c r="H89" s="48"/>
      <c r="I89" s="48"/>
      <c r="J89" s="48"/>
      <c r="K89" s="39">
        <v>-65804853</v>
      </c>
      <c r="L89" s="50"/>
      <c r="M89" s="51"/>
      <c r="N89" s="36"/>
      <c r="P89" s="30"/>
      <c r="Q89" s="30"/>
      <c r="R89" s="30"/>
      <c r="S89" s="30"/>
      <c r="T89" s="30"/>
      <c r="U89" s="30"/>
      <c r="V89" s="30" t="s">
        <v>182</v>
      </c>
      <c r="W89" s="30"/>
      <c r="X89" s="30" t="s">
        <v>33</v>
      </c>
    </row>
    <row r="90" spans="1:27" ht="25" x14ac:dyDescent="0.35">
      <c r="A90" s="78"/>
      <c r="B90" s="37" t="s">
        <v>183</v>
      </c>
      <c r="C90" s="77" t="s">
        <v>184</v>
      </c>
      <c r="D90" s="77"/>
      <c r="E90" s="77"/>
      <c r="F90" s="77"/>
      <c r="G90" s="77"/>
      <c r="H90" s="77"/>
      <c r="I90" s="77"/>
      <c r="J90" s="77"/>
      <c r="K90" s="39">
        <v>-4490001</v>
      </c>
      <c r="L90" s="50"/>
      <c r="M90" s="51"/>
      <c r="N90" s="36"/>
      <c r="P90" s="30"/>
      <c r="Q90" s="30"/>
      <c r="R90" s="30"/>
      <c r="S90" s="30"/>
      <c r="T90" s="30"/>
      <c r="U90" s="30"/>
      <c r="V90" s="30" t="s">
        <v>182</v>
      </c>
      <c r="W90" s="30"/>
      <c r="X90" s="30" t="s">
        <v>33</v>
      </c>
    </row>
    <row r="91" spans="1:27" ht="24" customHeight="1" x14ac:dyDescent="0.35">
      <c r="A91" s="15"/>
      <c r="B91" s="17"/>
      <c r="C91" s="35"/>
      <c r="D91" s="46"/>
      <c r="E91" s="47"/>
      <c r="F91" s="47"/>
      <c r="G91" s="48"/>
      <c r="H91" s="48"/>
      <c r="I91" s="48"/>
      <c r="J91" s="48"/>
      <c r="K91" s="49"/>
      <c r="L91" s="50"/>
      <c r="M91" s="51"/>
      <c r="N91" s="36"/>
      <c r="P91" s="21"/>
      <c r="Q91" s="21"/>
      <c r="R91" s="21"/>
      <c r="S91" s="21"/>
      <c r="T91" s="21"/>
      <c r="U91" s="21"/>
      <c r="V91" s="21"/>
      <c r="W91" s="21"/>
      <c r="X91" s="21"/>
    </row>
    <row r="92" spans="1:27" ht="24" customHeight="1" x14ac:dyDescent="0.35">
      <c r="A92" s="15"/>
      <c r="B92" s="33">
        <v>2</v>
      </c>
      <c r="C92" s="52" t="s">
        <v>185</v>
      </c>
      <c r="D92" s="79"/>
      <c r="E92" s="80"/>
      <c r="F92" s="80"/>
      <c r="G92" s="80"/>
      <c r="H92" s="80"/>
      <c r="I92" s="80"/>
      <c r="J92" s="80"/>
      <c r="K92" s="49"/>
      <c r="L92" s="81"/>
      <c r="M92" s="51"/>
      <c r="N92" s="36"/>
      <c r="P92" s="21"/>
      <c r="Q92" s="21"/>
      <c r="R92" s="21"/>
      <c r="S92" s="21"/>
      <c r="T92" s="21"/>
      <c r="U92" s="21"/>
      <c r="V92" s="21"/>
      <c r="W92" s="21"/>
      <c r="X92" s="21"/>
    </row>
    <row r="93" spans="1:27" ht="24" customHeight="1" x14ac:dyDescent="0.35">
      <c r="A93" s="15"/>
      <c r="B93" s="17"/>
      <c r="C93" s="52"/>
      <c r="D93" s="79"/>
      <c r="E93" s="80"/>
      <c r="F93" s="80"/>
      <c r="G93" s="80"/>
      <c r="H93" s="80"/>
      <c r="I93" s="80"/>
      <c r="J93" s="80"/>
      <c r="K93" s="49"/>
      <c r="L93" s="81"/>
      <c r="M93" s="51"/>
      <c r="N93" s="36"/>
      <c r="P93" s="21"/>
      <c r="Q93" s="21"/>
      <c r="R93" s="21"/>
      <c r="S93" s="21"/>
      <c r="T93" s="21"/>
      <c r="U93" s="21"/>
      <c r="V93" s="21"/>
      <c r="W93" s="21"/>
      <c r="X93" s="21"/>
    </row>
    <row r="94" spans="1:27" ht="24" customHeight="1" x14ac:dyDescent="0.35">
      <c r="A94" s="15"/>
      <c r="B94" s="37" t="s">
        <v>186</v>
      </c>
      <c r="C94" s="35" t="s">
        <v>131</v>
      </c>
      <c r="D94" s="79"/>
      <c r="E94" s="80"/>
      <c r="F94" s="80"/>
      <c r="G94" s="80"/>
      <c r="H94" s="80"/>
      <c r="I94" s="80"/>
      <c r="J94" s="80"/>
      <c r="K94" s="39">
        <v>0</v>
      </c>
      <c r="L94" s="39">
        <v>0</v>
      </c>
      <c r="M94" s="40">
        <f t="shared" ref="M94:M100" si="6">K94-L94</f>
        <v>0</v>
      </c>
      <c r="N94" s="36"/>
      <c r="P94" s="19"/>
      <c r="Q94" s="19"/>
      <c r="R94" s="19"/>
      <c r="S94" s="19"/>
      <c r="T94" s="19"/>
      <c r="U94" s="19"/>
      <c r="V94" s="30" t="s">
        <v>187</v>
      </c>
      <c r="W94" s="30" t="s">
        <v>155</v>
      </c>
      <c r="X94" s="30" t="s">
        <v>33</v>
      </c>
    </row>
    <row r="95" spans="1:27" ht="24" customHeight="1" x14ac:dyDescent="0.35">
      <c r="A95" s="15"/>
      <c r="B95" s="37" t="s">
        <v>188</v>
      </c>
      <c r="C95" s="35" t="s">
        <v>123</v>
      </c>
      <c r="D95" s="79"/>
      <c r="E95" s="80"/>
      <c r="F95" s="80"/>
      <c r="G95" s="80"/>
      <c r="H95" s="80"/>
      <c r="I95" s="80"/>
      <c r="J95" s="80"/>
      <c r="K95" s="39">
        <v>286391</v>
      </c>
      <c r="L95" s="39">
        <v>84750</v>
      </c>
      <c r="M95" s="40">
        <f t="shared" si="6"/>
        <v>201641</v>
      </c>
      <c r="N95" s="36"/>
      <c r="P95" s="19"/>
      <c r="Q95" s="19"/>
      <c r="R95" s="19"/>
      <c r="S95" s="19"/>
      <c r="T95" s="19"/>
      <c r="U95" s="19"/>
      <c r="V95" s="30" t="s">
        <v>187</v>
      </c>
      <c r="W95" s="30" t="s">
        <v>155</v>
      </c>
      <c r="X95" s="30" t="s">
        <v>33</v>
      </c>
    </row>
    <row r="96" spans="1:27" ht="24" customHeight="1" x14ac:dyDescent="0.35">
      <c r="A96" s="15"/>
      <c r="B96" s="37" t="s">
        <v>189</v>
      </c>
      <c r="C96" s="35" t="s">
        <v>190</v>
      </c>
      <c r="D96" s="79"/>
      <c r="E96" s="80"/>
      <c r="F96" s="80"/>
      <c r="G96" s="80"/>
      <c r="H96" s="80"/>
      <c r="I96" s="80"/>
      <c r="J96" s="80"/>
      <c r="K96" s="39">
        <v>19011</v>
      </c>
      <c r="L96" s="39">
        <v>0</v>
      </c>
      <c r="M96" s="40">
        <f t="shared" si="6"/>
        <v>19011</v>
      </c>
      <c r="N96" s="36"/>
      <c r="P96" s="19"/>
      <c r="Q96" s="19"/>
      <c r="R96" s="19"/>
      <c r="S96" s="19"/>
      <c r="T96" s="19"/>
      <c r="U96" s="19"/>
      <c r="V96" s="30" t="s">
        <v>187</v>
      </c>
      <c r="W96" s="30" t="s">
        <v>155</v>
      </c>
      <c r="X96" s="30"/>
    </row>
    <row r="97" spans="1:24" ht="24" customHeight="1" x14ac:dyDescent="0.35">
      <c r="A97" s="34"/>
      <c r="B97" s="37" t="s">
        <v>191</v>
      </c>
      <c r="C97" s="35" t="s">
        <v>192</v>
      </c>
      <c r="D97" s="79"/>
      <c r="E97" s="80"/>
      <c r="F97" s="80"/>
      <c r="G97" s="80"/>
      <c r="H97" s="80"/>
      <c r="I97" s="80"/>
      <c r="J97" s="80"/>
      <c r="K97" s="39">
        <v>19011</v>
      </c>
      <c r="L97" s="39">
        <v>0</v>
      </c>
      <c r="M97" s="40">
        <f t="shared" si="6"/>
        <v>19011</v>
      </c>
      <c r="N97" s="36"/>
      <c r="P97" s="19"/>
      <c r="Q97" s="19"/>
      <c r="R97" s="19"/>
      <c r="S97" s="19"/>
      <c r="T97" s="19"/>
      <c r="U97" s="19"/>
      <c r="V97" s="30" t="s">
        <v>187</v>
      </c>
      <c r="W97" s="30" t="s">
        <v>155</v>
      </c>
      <c r="X97" s="30" t="s">
        <v>33</v>
      </c>
    </row>
    <row r="98" spans="1:24" ht="24" customHeight="1" x14ac:dyDescent="0.35">
      <c r="A98" s="34"/>
      <c r="B98" s="37" t="s">
        <v>193</v>
      </c>
      <c r="C98" s="35" t="s">
        <v>194</v>
      </c>
      <c r="D98" s="79"/>
      <c r="E98" s="80"/>
      <c r="F98" s="80"/>
      <c r="G98" s="80"/>
      <c r="H98" s="80"/>
      <c r="I98" s="80"/>
      <c r="J98" s="80"/>
      <c r="K98" s="39">
        <v>1052271</v>
      </c>
      <c r="L98" s="39">
        <v>49050</v>
      </c>
      <c r="M98" s="40">
        <f t="shared" si="6"/>
        <v>1003221</v>
      </c>
      <c r="N98" s="36"/>
      <c r="P98" s="19"/>
      <c r="Q98" s="19"/>
      <c r="R98" s="19"/>
      <c r="S98" s="19"/>
      <c r="T98" s="19"/>
      <c r="U98" s="19"/>
      <c r="V98" s="30" t="s">
        <v>187</v>
      </c>
      <c r="W98" s="30" t="s">
        <v>155</v>
      </c>
      <c r="X98" s="30"/>
    </row>
    <row r="99" spans="1:24" ht="24" customHeight="1" x14ac:dyDescent="0.35">
      <c r="A99" s="34"/>
      <c r="B99" s="37" t="s">
        <v>195</v>
      </c>
      <c r="C99" s="35" t="s">
        <v>196</v>
      </c>
      <c r="D99" s="79"/>
      <c r="E99" s="80"/>
      <c r="F99" s="80"/>
      <c r="G99" s="80"/>
      <c r="H99" s="80"/>
      <c r="I99" s="80"/>
      <c r="J99" s="80"/>
      <c r="K99" s="39">
        <v>0</v>
      </c>
      <c r="L99" s="39">
        <v>0</v>
      </c>
      <c r="M99" s="40">
        <f t="shared" si="6"/>
        <v>0</v>
      </c>
      <c r="N99" s="36"/>
      <c r="P99" s="19"/>
      <c r="Q99" s="19"/>
      <c r="R99" s="19"/>
      <c r="S99" s="19"/>
      <c r="T99" s="19"/>
      <c r="U99" s="19"/>
      <c r="V99" s="30" t="s">
        <v>187</v>
      </c>
      <c r="W99" s="30" t="s">
        <v>155</v>
      </c>
      <c r="X99" s="30" t="s">
        <v>33</v>
      </c>
    </row>
    <row r="100" spans="1:24" ht="24" customHeight="1" x14ac:dyDescent="0.35">
      <c r="A100" s="34"/>
      <c r="B100" s="37" t="s">
        <v>197</v>
      </c>
      <c r="C100" s="35" t="s">
        <v>138</v>
      </c>
      <c r="D100" s="79"/>
      <c r="E100" s="80"/>
      <c r="F100" s="80"/>
      <c r="G100" s="80"/>
      <c r="H100" s="80"/>
      <c r="I100" s="80"/>
      <c r="J100" s="80"/>
      <c r="K100" s="39">
        <v>0</v>
      </c>
      <c r="L100" s="39">
        <v>0</v>
      </c>
      <c r="M100" s="40">
        <f t="shared" si="6"/>
        <v>0</v>
      </c>
      <c r="N100" s="36"/>
      <c r="P100" s="19"/>
      <c r="Q100" s="19"/>
      <c r="R100" s="19"/>
      <c r="S100" s="19"/>
      <c r="T100" s="19"/>
      <c r="U100" s="19"/>
      <c r="V100" s="30" t="s">
        <v>187</v>
      </c>
      <c r="W100" s="30" t="s">
        <v>155</v>
      </c>
      <c r="X100" s="30" t="s">
        <v>33</v>
      </c>
    </row>
    <row r="101" spans="1:24" ht="24" customHeight="1" x14ac:dyDescent="0.35">
      <c r="A101" s="15"/>
      <c r="B101" s="17"/>
      <c r="C101" s="52"/>
      <c r="D101" s="79"/>
      <c r="E101" s="80"/>
      <c r="F101" s="80"/>
      <c r="G101" s="80"/>
      <c r="H101" s="80"/>
      <c r="I101" s="80"/>
      <c r="J101" s="80"/>
      <c r="K101" s="49"/>
      <c r="L101" s="81"/>
      <c r="M101" s="51"/>
      <c r="N101" s="36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24" customHeight="1" x14ac:dyDescent="0.35">
      <c r="A102" s="15"/>
      <c r="B102" s="37" t="s">
        <v>198</v>
      </c>
      <c r="C102" s="35" t="s">
        <v>199</v>
      </c>
      <c r="D102" s="46"/>
      <c r="E102" s="49"/>
      <c r="F102" s="49"/>
      <c r="G102" s="49"/>
      <c r="H102" s="49"/>
      <c r="I102" s="49"/>
      <c r="J102" s="82"/>
      <c r="K102" s="39">
        <v>741059</v>
      </c>
      <c r="L102" s="39">
        <v>24275</v>
      </c>
      <c r="M102" s="40">
        <f t="shared" ref="M102:M110" si="7">K102-L102</f>
        <v>716784</v>
      </c>
      <c r="N102" s="36"/>
      <c r="P102" s="30"/>
      <c r="Q102" s="30"/>
      <c r="R102" s="30"/>
      <c r="S102" s="30"/>
      <c r="T102" s="30"/>
      <c r="U102" s="30"/>
      <c r="V102" s="30" t="s">
        <v>187</v>
      </c>
      <c r="W102" s="30" t="s">
        <v>155</v>
      </c>
      <c r="X102" s="30" t="s">
        <v>33</v>
      </c>
    </row>
    <row r="103" spans="1:24" ht="24" customHeight="1" x14ac:dyDescent="0.35">
      <c r="A103" s="15"/>
      <c r="B103" s="37" t="s">
        <v>200</v>
      </c>
      <c r="C103" s="35" t="s">
        <v>201</v>
      </c>
      <c r="D103" s="46"/>
      <c r="E103" s="49"/>
      <c r="F103" s="49"/>
      <c r="G103" s="49"/>
      <c r="H103" s="49"/>
      <c r="I103" s="49"/>
      <c r="J103" s="82"/>
      <c r="K103" s="39">
        <v>887933</v>
      </c>
      <c r="L103" s="39">
        <v>24275</v>
      </c>
      <c r="M103" s="40">
        <f t="shared" si="7"/>
        <v>863658</v>
      </c>
      <c r="N103" s="36"/>
      <c r="P103" s="30"/>
      <c r="Q103" s="30"/>
      <c r="R103" s="30"/>
      <c r="S103" s="30"/>
      <c r="T103" s="30"/>
      <c r="U103" s="30"/>
      <c r="V103" s="30" t="s">
        <v>187</v>
      </c>
      <c r="W103" s="30" t="s">
        <v>155</v>
      </c>
      <c r="X103" s="30"/>
    </row>
    <row r="104" spans="1:24" ht="25" x14ac:dyDescent="0.35">
      <c r="A104" s="15"/>
      <c r="B104" s="37" t="s">
        <v>202</v>
      </c>
      <c r="C104" s="35" t="s">
        <v>203</v>
      </c>
      <c r="D104" s="46"/>
      <c r="E104" s="49"/>
      <c r="F104" s="49"/>
      <c r="G104" s="49"/>
      <c r="H104" s="49"/>
      <c r="I104" s="49"/>
      <c r="J104" s="82"/>
      <c r="K104" s="39">
        <v>147136</v>
      </c>
      <c r="L104" s="39">
        <v>0</v>
      </c>
      <c r="M104" s="40">
        <f t="shared" si="7"/>
        <v>147136</v>
      </c>
      <c r="N104" s="36"/>
      <c r="P104" s="30"/>
      <c r="Q104" s="30"/>
      <c r="R104" s="30"/>
      <c r="S104" s="30"/>
      <c r="T104" s="30"/>
      <c r="U104" s="30"/>
      <c r="V104" s="30" t="s">
        <v>187</v>
      </c>
      <c r="W104" s="30" t="s">
        <v>155</v>
      </c>
      <c r="X104" s="30"/>
    </row>
    <row r="105" spans="1:24" ht="24" customHeight="1" x14ac:dyDescent="0.35">
      <c r="A105" s="15"/>
      <c r="B105" s="37" t="s">
        <v>204</v>
      </c>
      <c r="C105" s="35" t="s">
        <v>205</v>
      </c>
      <c r="D105" s="46"/>
      <c r="E105" s="39">
        <v>0</v>
      </c>
      <c r="F105" s="39">
        <v>89000</v>
      </c>
      <c r="G105" s="39">
        <v>311000</v>
      </c>
      <c r="H105" s="39">
        <v>2019605</v>
      </c>
      <c r="I105" s="39">
        <v>450000</v>
      </c>
      <c r="J105" s="82"/>
      <c r="K105" s="40">
        <f>SUM(E105,F105,G105,H105,I105,J105)</f>
        <v>2869605</v>
      </c>
      <c r="L105" s="39">
        <v>20000</v>
      </c>
      <c r="M105" s="40">
        <f t="shared" si="7"/>
        <v>2849605</v>
      </c>
      <c r="N105" s="36"/>
      <c r="P105" s="30" t="s">
        <v>206</v>
      </c>
      <c r="Q105" s="30" t="s">
        <v>206</v>
      </c>
      <c r="R105" s="30" t="s">
        <v>206</v>
      </c>
      <c r="S105" s="30" t="s">
        <v>206</v>
      </c>
      <c r="T105" s="30" t="s">
        <v>206</v>
      </c>
      <c r="U105" s="30">
        <v>1.6</v>
      </c>
      <c r="V105" s="30" t="s">
        <v>207</v>
      </c>
      <c r="W105" s="30" t="s">
        <v>155</v>
      </c>
      <c r="X105" s="30" t="s">
        <v>33</v>
      </c>
    </row>
    <row r="106" spans="1:24" ht="25" x14ac:dyDescent="0.35">
      <c r="A106" s="15"/>
      <c r="B106" s="37" t="s">
        <v>208</v>
      </c>
      <c r="C106" s="35" t="s">
        <v>209</v>
      </c>
      <c r="D106" s="46"/>
      <c r="E106" s="39">
        <v>0</v>
      </c>
      <c r="F106" s="39">
        <v>15000</v>
      </c>
      <c r="G106" s="39">
        <v>215000</v>
      </c>
      <c r="H106" s="39">
        <v>0</v>
      </c>
      <c r="I106" s="39">
        <v>25380</v>
      </c>
      <c r="J106" s="82"/>
      <c r="K106" s="40">
        <f>SUM(E106,F106,G106,H106,I106,J106)</f>
        <v>255380</v>
      </c>
      <c r="L106" s="39">
        <v>18500</v>
      </c>
      <c r="M106" s="40">
        <f t="shared" si="7"/>
        <v>236880</v>
      </c>
      <c r="N106" s="36"/>
      <c r="P106" s="30" t="s">
        <v>206</v>
      </c>
      <c r="Q106" s="30" t="s">
        <v>206</v>
      </c>
      <c r="R106" s="30" t="s">
        <v>206</v>
      </c>
      <c r="S106" s="30" t="s">
        <v>206</v>
      </c>
      <c r="T106" s="30" t="s">
        <v>206</v>
      </c>
      <c r="U106" s="30">
        <v>1.6</v>
      </c>
      <c r="V106" s="30" t="s">
        <v>207</v>
      </c>
      <c r="W106" s="30" t="s">
        <v>155</v>
      </c>
      <c r="X106" s="30"/>
    </row>
    <row r="107" spans="1:24" ht="24" customHeight="1" x14ac:dyDescent="0.35">
      <c r="A107" s="15"/>
      <c r="B107" s="37" t="s">
        <v>210</v>
      </c>
      <c r="C107" s="35" t="s">
        <v>211</v>
      </c>
      <c r="D107" s="46"/>
      <c r="E107" s="46"/>
      <c r="F107" s="46"/>
      <c r="G107" s="39">
        <v>0</v>
      </c>
      <c r="H107" s="39">
        <v>215000</v>
      </c>
      <c r="I107" s="39">
        <v>0</v>
      </c>
      <c r="J107" s="39">
        <v>70851</v>
      </c>
      <c r="K107" s="40">
        <f>SUM(E107,F107,G107,H107,I107,J107)</f>
        <v>285851</v>
      </c>
      <c r="L107" s="39">
        <v>0</v>
      </c>
      <c r="M107" s="40">
        <f t="shared" si="7"/>
        <v>285851</v>
      </c>
      <c r="N107" s="36"/>
      <c r="P107" s="30">
        <v>1.6</v>
      </c>
      <c r="Q107" s="30">
        <v>1.6</v>
      </c>
      <c r="R107" s="30" t="s">
        <v>206</v>
      </c>
      <c r="S107" s="30" t="s">
        <v>206</v>
      </c>
      <c r="T107" s="30" t="s">
        <v>206</v>
      </c>
      <c r="U107" s="30" t="s">
        <v>206</v>
      </c>
      <c r="V107" s="30" t="s">
        <v>207</v>
      </c>
      <c r="W107" s="30" t="s">
        <v>155</v>
      </c>
      <c r="X107" s="30"/>
    </row>
    <row r="108" spans="1:24" ht="24" customHeight="1" x14ac:dyDescent="0.35">
      <c r="A108" s="15"/>
      <c r="B108" s="37" t="s">
        <v>212</v>
      </c>
      <c r="C108" s="35" t="s">
        <v>213</v>
      </c>
      <c r="D108" s="46"/>
      <c r="E108" s="46"/>
      <c r="F108" s="46"/>
      <c r="G108" s="39">
        <v>0</v>
      </c>
      <c r="H108" s="39">
        <v>0</v>
      </c>
      <c r="I108" s="39">
        <v>0</v>
      </c>
      <c r="J108" s="39">
        <v>111903</v>
      </c>
      <c r="K108" s="40">
        <f>SUM(E108,F108,G108,H108,I108,J108)</f>
        <v>111903</v>
      </c>
      <c r="L108" s="39">
        <v>0</v>
      </c>
      <c r="M108" s="40">
        <f t="shared" si="7"/>
        <v>111903</v>
      </c>
      <c r="N108" s="36"/>
      <c r="P108" s="30">
        <v>1.6</v>
      </c>
      <c r="Q108" s="30">
        <v>1.6</v>
      </c>
      <c r="R108" s="30" t="s">
        <v>206</v>
      </c>
      <c r="S108" s="30" t="s">
        <v>206</v>
      </c>
      <c r="T108" s="30" t="s">
        <v>206</v>
      </c>
      <c r="U108" s="30" t="s">
        <v>206</v>
      </c>
      <c r="V108" s="30" t="s">
        <v>207</v>
      </c>
      <c r="W108" s="30" t="s">
        <v>155</v>
      </c>
      <c r="X108" s="30"/>
    </row>
    <row r="109" spans="1:24" ht="25" x14ac:dyDescent="0.35">
      <c r="A109" s="15"/>
      <c r="B109" s="37" t="s">
        <v>214</v>
      </c>
      <c r="C109" s="35" t="s">
        <v>215</v>
      </c>
      <c r="D109" s="46"/>
      <c r="E109" s="46"/>
      <c r="F109" s="46"/>
      <c r="G109" s="39">
        <v>0</v>
      </c>
      <c r="H109" s="39">
        <v>0</v>
      </c>
      <c r="I109" s="39">
        <v>0</v>
      </c>
      <c r="J109" s="39">
        <v>0</v>
      </c>
      <c r="K109" s="40">
        <f>SUM(E109,F109,G109,H109,I109,J109)</f>
        <v>0</v>
      </c>
      <c r="L109" s="39">
        <v>0</v>
      </c>
      <c r="M109" s="40">
        <f t="shared" si="7"/>
        <v>0</v>
      </c>
      <c r="N109" s="36"/>
      <c r="P109" s="30">
        <v>1.6</v>
      </c>
      <c r="Q109" s="30">
        <v>1.6</v>
      </c>
      <c r="R109" s="30" t="s">
        <v>206</v>
      </c>
      <c r="S109" s="30" t="s">
        <v>206</v>
      </c>
      <c r="T109" s="30" t="s">
        <v>206</v>
      </c>
      <c r="U109" s="30" t="s">
        <v>206</v>
      </c>
      <c r="V109" s="30" t="s">
        <v>207</v>
      </c>
      <c r="W109" s="30" t="s">
        <v>155</v>
      </c>
      <c r="X109" s="30" t="s">
        <v>33</v>
      </c>
    </row>
    <row r="110" spans="1:24" ht="24" customHeight="1" x14ac:dyDescent="0.35">
      <c r="A110" s="15"/>
      <c r="B110" s="37" t="s">
        <v>216</v>
      </c>
      <c r="C110" s="35" t="s">
        <v>217</v>
      </c>
      <c r="D110" s="46"/>
      <c r="E110" s="82"/>
      <c r="F110" s="82"/>
      <c r="G110" s="82"/>
      <c r="H110" s="82"/>
      <c r="I110" s="82"/>
      <c r="J110" s="82"/>
      <c r="K110" s="39">
        <v>0</v>
      </c>
      <c r="L110" s="39">
        <v>0</v>
      </c>
      <c r="M110" s="40">
        <f t="shared" si="7"/>
        <v>0</v>
      </c>
      <c r="N110" s="36"/>
      <c r="P110" s="30"/>
      <c r="Q110" s="30"/>
      <c r="R110" s="30"/>
      <c r="S110" s="30"/>
      <c r="T110" s="30"/>
      <c r="U110" s="30"/>
      <c r="V110" s="30" t="s">
        <v>187</v>
      </c>
      <c r="W110" s="30" t="s">
        <v>155</v>
      </c>
      <c r="X110" s="30" t="s">
        <v>33</v>
      </c>
    </row>
    <row r="111" spans="1:24" ht="24" customHeight="1" x14ac:dyDescent="0.35">
      <c r="A111" s="15"/>
      <c r="B111" s="17"/>
      <c r="C111" s="35"/>
      <c r="D111" s="46"/>
      <c r="E111" s="82"/>
      <c r="F111" s="82"/>
      <c r="G111" s="82"/>
      <c r="H111" s="82"/>
      <c r="I111" s="82"/>
      <c r="J111" s="82"/>
      <c r="K111" s="47"/>
      <c r="L111" s="50"/>
      <c r="M111" s="51"/>
      <c r="N111" s="36"/>
    </row>
    <row r="112" spans="1:24" ht="24" customHeight="1" x14ac:dyDescent="0.35">
      <c r="A112" s="15"/>
      <c r="B112" s="37" t="s">
        <v>218</v>
      </c>
      <c r="C112" s="35" t="s">
        <v>219</v>
      </c>
      <c r="D112" s="46"/>
      <c r="E112" s="82"/>
      <c r="F112" s="82"/>
      <c r="G112" s="82"/>
      <c r="H112" s="82"/>
      <c r="I112" s="82"/>
      <c r="J112" s="82"/>
      <c r="K112" s="39">
        <v>0</v>
      </c>
      <c r="L112" s="39">
        <v>0</v>
      </c>
      <c r="M112" s="40">
        <f>K112-L112</f>
        <v>0</v>
      </c>
      <c r="N112" s="36"/>
      <c r="P112" s="30"/>
      <c r="Q112" s="30"/>
      <c r="R112" s="30"/>
      <c r="S112" s="30"/>
      <c r="T112" s="30"/>
      <c r="U112" s="30"/>
      <c r="V112" s="30" t="s">
        <v>187</v>
      </c>
      <c r="W112" s="30" t="s">
        <v>155</v>
      </c>
      <c r="X112" s="30"/>
    </row>
    <row r="113" spans="1:24" ht="24" customHeight="1" x14ac:dyDescent="0.35">
      <c r="A113" s="15"/>
      <c r="B113" s="17"/>
      <c r="C113" s="35"/>
      <c r="D113" s="46"/>
      <c r="E113" s="82"/>
      <c r="F113" s="82"/>
      <c r="G113" s="82"/>
      <c r="H113" s="82"/>
      <c r="I113" s="82"/>
      <c r="J113" s="82"/>
      <c r="K113" s="47"/>
      <c r="L113" s="50"/>
      <c r="M113" s="51"/>
      <c r="N113" s="36"/>
    </row>
    <row r="114" spans="1:24" ht="24" customHeight="1" x14ac:dyDescent="0.35">
      <c r="A114" s="15"/>
      <c r="B114" s="37" t="s">
        <v>220</v>
      </c>
      <c r="C114" s="35" t="s">
        <v>221</v>
      </c>
      <c r="D114" s="46"/>
      <c r="E114" s="49"/>
      <c r="F114" s="49"/>
      <c r="G114" s="39">
        <v>0</v>
      </c>
      <c r="H114" s="39">
        <v>0</v>
      </c>
      <c r="I114" s="39">
        <v>0</v>
      </c>
      <c r="J114" s="39">
        <v>297374</v>
      </c>
      <c r="K114" s="40">
        <f>SUM(G114:J114)</f>
        <v>297374</v>
      </c>
      <c r="L114" s="39">
        <v>0</v>
      </c>
      <c r="M114" s="40">
        <f>K114-L114</f>
        <v>297374</v>
      </c>
      <c r="N114" s="36"/>
      <c r="P114" s="30">
        <v>1.6</v>
      </c>
      <c r="Q114" s="30">
        <v>1.6</v>
      </c>
      <c r="R114" s="30" t="s">
        <v>206</v>
      </c>
      <c r="S114" s="30" t="s">
        <v>206</v>
      </c>
      <c r="T114" s="30" t="s">
        <v>206</v>
      </c>
      <c r="U114" s="30" t="s">
        <v>206</v>
      </c>
      <c r="V114" s="30" t="s">
        <v>207</v>
      </c>
      <c r="W114" s="30" t="s">
        <v>155</v>
      </c>
      <c r="X114" s="30" t="s">
        <v>33</v>
      </c>
    </row>
    <row r="115" spans="1:24" ht="24" customHeight="1" x14ac:dyDescent="0.35">
      <c r="A115" s="15"/>
      <c r="B115" s="37" t="s">
        <v>222</v>
      </c>
      <c r="C115" s="35" t="s">
        <v>223</v>
      </c>
      <c r="D115" s="46"/>
      <c r="E115" s="49"/>
      <c r="F115" s="49"/>
      <c r="G115" s="49"/>
      <c r="H115" s="49"/>
      <c r="I115" s="49"/>
      <c r="J115" s="82"/>
      <c r="K115" s="39">
        <v>0</v>
      </c>
      <c r="L115" s="39">
        <v>0</v>
      </c>
      <c r="M115" s="40">
        <f>K115-L115</f>
        <v>0</v>
      </c>
      <c r="N115" s="36"/>
      <c r="P115" s="30"/>
      <c r="Q115" s="30"/>
      <c r="R115" s="30"/>
      <c r="S115" s="30"/>
      <c r="T115" s="30"/>
      <c r="U115" s="30"/>
      <c r="V115" s="30" t="s">
        <v>187</v>
      </c>
      <c r="W115" s="30" t="s">
        <v>155</v>
      </c>
      <c r="X115" s="30" t="s">
        <v>33</v>
      </c>
    </row>
    <row r="116" spans="1:24" ht="24" customHeight="1" x14ac:dyDescent="0.35">
      <c r="A116" s="15"/>
      <c r="B116" s="37" t="s">
        <v>224</v>
      </c>
      <c r="C116" s="35" t="s">
        <v>225</v>
      </c>
      <c r="D116" s="46"/>
      <c r="E116" s="49"/>
      <c r="F116" s="49"/>
      <c r="G116" s="49"/>
      <c r="H116" s="49"/>
      <c r="I116" s="49"/>
      <c r="J116" s="49"/>
      <c r="K116" s="39">
        <v>365624</v>
      </c>
      <c r="L116" s="39">
        <v>0</v>
      </c>
      <c r="M116" s="40">
        <f>K116-L116</f>
        <v>365624</v>
      </c>
      <c r="N116" s="36"/>
      <c r="P116" s="30"/>
      <c r="Q116" s="30"/>
      <c r="R116" s="30"/>
      <c r="S116" s="30"/>
      <c r="T116" s="30"/>
      <c r="U116" s="30"/>
      <c r="V116" s="30" t="s">
        <v>187</v>
      </c>
      <c r="W116" s="30" t="s">
        <v>155</v>
      </c>
      <c r="X116" s="30" t="s">
        <v>33</v>
      </c>
    </row>
    <row r="117" spans="1:24" ht="24" customHeight="1" x14ac:dyDescent="0.35">
      <c r="A117" s="15"/>
      <c r="B117" s="37" t="s">
        <v>226</v>
      </c>
      <c r="C117" s="35" t="s">
        <v>227</v>
      </c>
      <c r="D117" s="46"/>
      <c r="E117" s="49"/>
      <c r="F117" s="49"/>
      <c r="G117" s="49"/>
      <c r="H117" s="49"/>
      <c r="I117" s="49"/>
      <c r="J117" s="49"/>
      <c r="K117" s="39">
        <v>0</v>
      </c>
      <c r="L117" s="39">
        <v>0</v>
      </c>
      <c r="M117" s="40">
        <f>K117-L117</f>
        <v>0</v>
      </c>
      <c r="N117" s="36"/>
      <c r="P117" s="30"/>
      <c r="Q117" s="30"/>
      <c r="R117" s="30"/>
      <c r="S117" s="30"/>
      <c r="T117" s="30"/>
      <c r="U117" s="30"/>
      <c r="V117" s="30" t="s">
        <v>187</v>
      </c>
      <c r="W117" s="30" t="s">
        <v>155</v>
      </c>
      <c r="X117" s="30" t="s">
        <v>33</v>
      </c>
    </row>
    <row r="118" spans="1:24" ht="24" customHeight="1" x14ac:dyDescent="0.35">
      <c r="A118" s="15"/>
      <c r="B118" s="37" t="s">
        <v>228</v>
      </c>
      <c r="C118" s="35" t="s">
        <v>48</v>
      </c>
      <c r="D118" s="46"/>
      <c r="E118" s="49"/>
      <c r="F118" s="49"/>
      <c r="G118" s="49"/>
      <c r="H118" s="49"/>
      <c r="I118" s="49"/>
      <c r="J118" s="49"/>
      <c r="K118" s="39">
        <v>0</v>
      </c>
      <c r="L118" s="39">
        <v>0</v>
      </c>
      <c r="M118" s="40">
        <f>K118-L118</f>
        <v>0</v>
      </c>
      <c r="N118" s="36"/>
      <c r="P118" s="30"/>
      <c r="Q118" s="30"/>
      <c r="R118" s="30"/>
      <c r="S118" s="30"/>
      <c r="T118" s="30"/>
      <c r="U118" s="30"/>
      <c r="V118" s="30" t="s">
        <v>187</v>
      </c>
      <c r="W118" s="30" t="s">
        <v>155</v>
      </c>
      <c r="X118" s="30" t="s">
        <v>33</v>
      </c>
    </row>
    <row r="119" spans="1:24" ht="24" customHeight="1" x14ac:dyDescent="0.35">
      <c r="A119" s="15"/>
      <c r="B119" s="17"/>
      <c r="C119" s="35"/>
      <c r="D119" s="46"/>
      <c r="E119" s="49"/>
      <c r="F119" s="49"/>
      <c r="G119" s="49"/>
      <c r="H119" s="49"/>
      <c r="I119" s="49"/>
      <c r="J119" s="49"/>
      <c r="K119" s="64"/>
      <c r="L119" s="64"/>
      <c r="M119" s="64"/>
      <c r="N119" s="36"/>
    </row>
    <row r="120" spans="1:24" ht="24" customHeight="1" x14ac:dyDescent="0.35">
      <c r="A120" s="15"/>
      <c r="B120" s="37" t="s">
        <v>229</v>
      </c>
      <c r="C120" s="35" t="s">
        <v>230</v>
      </c>
      <c r="D120" s="46"/>
      <c r="E120" s="49"/>
      <c r="F120" s="49"/>
      <c r="G120" s="49"/>
      <c r="H120" s="49"/>
      <c r="I120" s="49"/>
      <c r="J120" s="49"/>
      <c r="K120" s="39">
        <v>0</v>
      </c>
      <c r="L120" s="39">
        <v>0</v>
      </c>
      <c r="M120" s="40">
        <f>K120-L120</f>
        <v>0</v>
      </c>
      <c r="N120" s="36"/>
      <c r="P120" s="30"/>
      <c r="Q120" s="30"/>
      <c r="R120" s="30"/>
      <c r="S120" s="30"/>
      <c r="T120" s="30"/>
      <c r="U120" s="30"/>
      <c r="V120" s="30" t="s">
        <v>231</v>
      </c>
      <c r="W120" s="30" t="s">
        <v>232</v>
      </c>
      <c r="X120" s="30">
        <v>1021</v>
      </c>
    </row>
    <row r="121" spans="1:24" ht="24" customHeight="1" x14ac:dyDescent="0.35">
      <c r="A121" s="15"/>
      <c r="B121" s="17"/>
      <c r="C121" s="35"/>
      <c r="D121" s="46"/>
      <c r="E121" s="49"/>
      <c r="F121" s="49"/>
      <c r="G121" s="49"/>
      <c r="H121" s="49"/>
      <c r="I121" s="49"/>
      <c r="J121" s="49"/>
      <c r="K121" s="64"/>
      <c r="L121" s="64"/>
      <c r="M121" s="64"/>
      <c r="N121" s="36"/>
    </row>
    <row r="122" spans="1:24" ht="24" customHeight="1" x14ac:dyDescent="0.35">
      <c r="A122" s="15"/>
      <c r="B122" s="17" t="s">
        <v>233</v>
      </c>
      <c r="C122" s="35" t="s">
        <v>234</v>
      </c>
      <c r="D122" s="46"/>
      <c r="E122" s="82"/>
      <c r="F122" s="82"/>
      <c r="G122" s="82"/>
      <c r="H122" s="82"/>
      <c r="I122" s="82"/>
      <c r="J122" s="82"/>
      <c r="K122" s="40">
        <f>SUM(K94:K100,K102:K110,K112,K114:K118,K120)</f>
        <v>7338549</v>
      </c>
      <c r="L122" s="40">
        <f>SUM(L94:L100,L102:L110,L112,L114:L118,L120)</f>
        <v>220850</v>
      </c>
      <c r="M122" s="40">
        <f>K122-L122</f>
        <v>7117699</v>
      </c>
      <c r="N122" s="36"/>
      <c r="P122" s="30"/>
      <c r="Q122" s="30"/>
      <c r="R122" s="30"/>
      <c r="S122" s="30"/>
      <c r="T122" s="30"/>
      <c r="U122" s="30"/>
      <c r="V122" s="30"/>
      <c r="W122" s="30"/>
      <c r="X122" s="30" t="s">
        <v>33</v>
      </c>
    </row>
    <row r="123" spans="1:24" ht="24" customHeight="1" x14ac:dyDescent="0.35">
      <c r="A123" s="15"/>
      <c r="B123" s="17"/>
      <c r="C123" s="35"/>
      <c r="D123" s="46"/>
      <c r="E123" s="82"/>
      <c r="F123" s="82"/>
      <c r="G123" s="82"/>
      <c r="H123" s="82"/>
      <c r="I123" s="82"/>
      <c r="J123" s="82"/>
      <c r="K123" s="51"/>
      <c r="L123" s="50"/>
      <c r="M123" s="51"/>
      <c r="N123" s="36"/>
    </row>
    <row r="124" spans="1:24" ht="24" customHeight="1" x14ac:dyDescent="0.35">
      <c r="A124" s="15"/>
      <c r="B124" s="33">
        <v>3</v>
      </c>
      <c r="C124" s="83" t="s">
        <v>235</v>
      </c>
      <c r="D124" s="46"/>
      <c r="E124" s="82"/>
      <c r="F124" s="82"/>
      <c r="G124" s="82"/>
      <c r="H124" s="82"/>
      <c r="I124" s="82"/>
      <c r="J124" s="82"/>
      <c r="K124" s="51"/>
      <c r="L124" s="50"/>
      <c r="M124" s="51"/>
      <c r="N124" s="36"/>
    </row>
    <row r="125" spans="1:24" ht="24" customHeight="1" x14ac:dyDescent="0.35">
      <c r="A125" s="15"/>
      <c r="B125" s="17"/>
      <c r="C125" s="83"/>
      <c r="D125" s="38"/>
      <c r="E125" s="38"/>
      <c r="F125" s="38"/>
      <c r="G125" s="80"/>
      <c r="H125" s="80"/>
      <c r="I125" s="80"/>
      <c r="J125" s="80"/>
      <c r="K125" s="51"/>
      <c r="L125" s="81"/>
      <c r="M125" s="51"/>
      <c r="N125" s="36"/>
    </row>
    <row r="126" spans="1:24" ht="26" x14ac:dyDescent="0.35">
      <c r="A126" s="15"/>
      <c r="B126" s="61"/>
      <c r="C126" s="52" t="s">
        <v>236</v>
      </c>
      <c r="D126" s="79"/>
      <c r="E126" s="80"/>
      <c r="F126" s="80"/>
      <c r="G126" s="80"/>
      <c r="H126" s="80"/>
      <c r="I126" s="80"/>
      <c r="J126" s="80"/>
      <c r="K126" s="56"/>
      <c r="L126" s="81"/>
      <c r="M126" s="56"/>
      <c r="N126" s="36"/>
    </row>
    <row r="127" spans="1:24" ht="24" customHeight="1" x14ac:dyDescent="0.35">
      <c r="A127" s="15"/>
      <c r="B127" s="37" t="s">
        <v>237</v>
      </c>
      <c r="C127" s="35" t="s">
        <v>238</v>
      </c>
      <c r="D127" s="46"/>
      <c r="E127" s="49"/>
      <c r="F127" s="49"/>
      <c r="G127" s="49"/>
      <c r="H127" s="49"/>
      <c r="I127" s="49"/>
      <c r="J127" s="82"/>
      <c r="K127" s="39">
        <v>1492825</v>
      </c>
      <c r="L127" s="39">
        <v>79900</v>
      </c>
      <c r="M127" s="40">
        <f>K127-L127</f>
        <v>1412925</v>
      </c>
      <c r="N127" s="36"/>
      <c r="V127" s="30" t="s">
        <v>187</v>
      </c>
      <c r="W127" s="30" t="s">
        <v>155</v>
      </c>
      <c r="X127" s="30"/>
    </row>
    <row r="128" spans="1:24" ht="25" x14ac:dyDescent="0.35">
      <c r="A128" s="15"/>
      <c r="B128" s="37" t="s">
        <v>239</v>
      </c>
      <c r="C128" s="35" t="s">
        <v>240</v>
      </c>
      <c r="D128" s="46"/>
      <c r="E128" s="49"/>
      <c r="F128" s="49"/>
      <c r="G128" s="49"/>
      <c r="H128" s="49"/>
      <c r="I128" s="49"/>
      <c r="J128" s="82"/>
      <c r="K128" s="39">
        <v>323700</v>
      </c>
      <c r="L128" s="39">
        <v>323700</v>
      </c>
      <c r="M128" s="40">
        <f>K128-L128</f>
        <v>0</v>
      </c>
      <c r="N128" s="36"/>
      <c r="V128" s="30" t="s">
        <v>187</v>
      </c>
      <c r="W128" s="30" t="s">
        <v>155</v>
      </c>
      <c r="X128" s="30"/>
    </row>
    <row r="129" spans="1:24" ht="25" x14ac:dyDescent="0.35">
      <c r="A129" s="15"/>
      <c r="B129" s="37" t="s">
        <v>241</v>
      </c>
      <c r="C129" s="35" t="s">
        <v>242</v>
      </c>
      <c r="D129" s="46"/>
      <c r="E129" s="49"/>
      <c r="F129" s="49"/>
      <c r="G129" s="49"/>
      <c r="H129" s="49"/>
      <c r="I129" s="49"/>
      <c r="J129" s="82"/>
      <c r="K129" s="39">
        <v>290190</v>
      </c>
      <c r="L129" s="39">
        <v>0</v>
      </c>
      <c r="M129" s="40">
        <f>K129-L129</f>
        <v>290190</v>
      </c>
      <c r="N129" s="36"/>
      <c r="V129" s="30" t="s">
        <v>187</v>
      </c>
      <c r="W129" s="30" t="s">
        <v>155</v>
      </c>
      <c r="X129" s="30"/>
    </row>
    <row r="130" spans="1:24" ht="24" customHeight="1" x14ac:dyDescent="0.35">
      <c r="A130" s="15"/>
      <c r="B130" s="37" t="s">
        <v>243</v>
      </c>
      <c r="C130" s="84" t="s">
        <v>244</v>
      </c>
      <c r="D130" s="46"/>
      <c r="E130" s="49"/>
      <c r="F130" s="49"/>
      <c r="G130" s="49"/>
      <c r="H130" s="49"/>
      <c r="I130" s="49"/>
      <c r="J130" s="82"/>
      <c r="K130" s="39">
        <v>53435</v>
      </c>
      <c r="L130" s="39">
        <v>19500</v>
      </c>
      <c r="M130" s="40">
        <f>K130-L130</f>
        <v>33935</v>
      </c>
      <c r="N130" s="36"/>
      <c r="V130" s="30" t="s">
        <v>187</v>
      </c>
      <c r="W130" s="30" t="s">
        <v>155</v>
      </c>
      <c r="X130" s="30"/>
    </row>
    <row r="131" spans="1:24" ht="24" customHeight="1" x14ac:dyDescent="0.35">
      <c r="A131" s="15"/>
      <c r="B131" s="17" t="s">
        <v>245</v>
      </c>
      <c r="C131" s="57" t="s">
        <v>246</v>
      </c>
      <c r="D131" s="46"/>
      <c r="E131" s="49"/>
      <c r="F131" s="49"/>
      <c r="G131" s="49"/>
      <c r="H131" s="49"/>
      <c r="I131" s="49"/>
      <c r="J131" s="82"/>
      <c r="K131" s="40">
        <f>SUM(K127:K130)</f>
        <v>2160150</v>
      </c>
      <c r="L131" s="40">
        <f>SUM(L127:L130)</f>
        <v>423100</v>
      </c>
      <c r="M131" s="40">
        <f>SUM(M127:M130)</f>
        <v>1737050</v>
      </c>
      <c r="N131" s="36"/>
      <c r="V131" s="30"/>
      <c r="W131" s="30"/>
      <c r="X131" s="30"/>
    </row>
    <row r="132" spans="1:24" ht="24" customHeight="1" x14ac:dyDescent="0.35">
      <c r="A132" s="15"/>
      <c r="B132" s="17"/>
      <c r="C132" s="35"/>
      <c r="D132" s="46"/>
      <c r="E132" s="49"/>
      <c r="F132" s="49"/>
      <c r="G132" s="49"/>
      <c r="H132" s="49"/>
      <c r="I132" s="49"/>
      <c r="J132" s="49"/>
      <c r="K132" s="85"/>
      <c r="L132" s="51"/>
      <c r="M132" s="85"/>
      <c r="N132" s="36"/>
    </row>
    <row r="133" spans="1:24" ht="24" customHeight="1" x14ac:dyDescent="0.35">
      <c r="A133" s="15"/>
      <c r="B133" s="17"/>
      <c r="C133" s="52" t="s">
        <v>247</v>
      </c>
      <c r="D133" s="79"/>
      <c r="E133" s="80"/>
      <c r="F133" s="80"/>
      <c r="G133" s="80"/>
      <c r="H133" s="80"/>
      <c r="I133" s="80"/>
      <c r="J133" s="80"/>
      <c r="K133" s="51"/>
      <c r="L133" s="81"/>
      <c r="M133" s="51"/>
      <c r="N133" s="36"/>
    </row>
    <row r="134" spans="1:24" ht="24" customHeight="1" x14ac:dyDescent="0.35">
      <c r="A134" s="15"/>
      <c r="B134" s="37" t="s">
        <v>248</v>
      </c>
      <c r="C134" s="35" t="s">
        <v>249</v>
      </c>
      <c r="D134" s="46"/>
      <c r="E134" s="49"/>
      <c r="F134" s="49"/>
      <c r="G134" s="49"/>
      <c r="H134" s="49"/>
      <c r="I134" s="49"/>
      <c r="J134" s="82"/>
      <c r="K134" s="39">
        <v>9025860</v>
      </c>
      <c r="L134" s="39">
        <v>36600</v>
      </c>
      <c r="M134" s="40">
        <f t="shared" ref="M134:M144" si="8">K134-L134</f>
        <v>8989260</v>
      </c>
      <c r="N134" s="36"/>
      <c r="V134" s="30" t="s">
        <v>187</v>
      </c>
      <c r="W134" s="30" t="s">
        <v>155</v>
      </c>
      <c r="X134" s="30"/>
    </row>
    <row r="135" spans="1:24" ht="24" customHeight="1" x14ac:dyDescent="0.35">
      <c r="A135" s="15"/>
      <c r="B135" s="37" t="s">
        <v>250</v>
      </c>
      <c r="C135" s="57" t="s">
        <v>251</v>
      </c>
      <c r="D135" s="46"/>
      <c r="E135" s="49"/>
      <c r="F135" s="49"/>
      <c r="G135" s="49"/>
      <c r="H135" s="49"/>
      <c r="I135" s="49"/>
      <c r="J135" s="82"/>
      <c r="K135" s="39">
        <v>588055</v>
      </c>
      <c r="L135" s="39">
        <v>0</v>
      </c>
      <c r="M135" s="40">
        <f t="shared" si="8"/>
        <v>588055</v>
      </c>
      <c r="N135" s="36"/>
      <c r="V135" s="30" t="s">
        <v>187</v>
      </c>
      <c r="W135" s="30" t="s">
        <v>155</v>
      </c>
      <c r="X135" s="30"/>
    </row>
    <row r="136" spans="1:24" ht="24" customHeight="1" x14ac:dyDescent="0.35">
      <c r="A136" s="15"/>
      <c r="B136" s="37" t="s">
        <v>252</v>
      </c>
      <c r="C136" s="84" t="s">
        <v>253</v>
      </c>
      <c r="D136" s="46"/>
      <c r="E136" s="49"/>
      <c r="F136" s="49"/>
      <c r="G136" s="49"/>
      <c r="H136" s="49"/>
      <c r="I136" s="49"/>
      <c r="J136" s="82"/>
      <c r="K136" s="39">
        <v>1809285</v>
      </c>
      <c r="L136" s="39">
        <v>0</v>
      </c>
      <c r="M136" s="40">
        <f t="shared" si="8"/>
        <v>1809285</v>
      </c>
      <c r="N136" s="36"/>
      <c r="V136" s="30" t="s">
        <v>187</v>
      </c>
      <c r="W136" s="30" t="s">
        <v>155</v>
      </c>
      <c r="X136" s="30"/>
    </row>
    <row r="137" spans="1:24" ht="24" customHeight="1" x14ac:dyDescent="0.35">
      <c r="A137" s="15"/>
      <c r="B137" s="37" t="s">
        <v>254</v>
      </c>
      <c r="C137" s="35" t="s">
        <v>255</v>
      </c>
      <c r="D137" s="46"/>
      <c r="E137" s="49"/>
      <c r="F137" s="49"/>
      <c r="G137" s="49"/>
      <c r="H137" s="49"/>
      <c r="I137" s="49"/>
      <c r="J137" s="82"/>
      <c r="K137" s="39">
        <v>554263</v>
      </c>
      <c r="L137" s="39">
        <v>0</v>
      </c>
      <c r="M137" s="40">
        <f t="shared" si="8"/>
        <v>554263</v>
      </c>
      <c r="N137" s="36"/>
      <c r="V137" s="30" t="s">
        <v>187</v>
      </c>
      <c r="W137" s="30" t="s">
        <v>155</v>
      </c>
      <c r="X137" s="30"/>
    </row>
    <row r="138" spans="1:24" ht="24" customHeight="1" x14ac:dyDescent="0.35">
      <c r="A138" s="15"/>
      <c r="B138" s="37" t="s">
        <v>256</v>
      </c>
      <c r="C138" s="35" t="s">
        <v>257</v>
      </c>
      <c r="D138" s="46"/>
      <c r="E138" s="49"/>
      <c r="F138" s="49"/>
      <c r="G138" s="49"/>
      <c r="H138" s="49"/>
      <c r="I138" s="49"/>
      <c r="J138" s="82"/>
      <c r="K138" s="39">
        <v>2408380</v>
      </c>
      <c r="L138" s="39">
        <v>0</v>
      </c>
      <c r="M138" s="40">
        <f t="shared" si="8"/>
        <v>2408380</v>
      </c>
      <c r="N138" s="36"/>
      <c r="V138" s="30" t="s">
        <v>187</v>
      </c>
      <c r="W138" s="30" t="s">
        <v>155</v>
      </c>
      <c r="X138" s="30"/>
    </row>
    <row r="139" spans="1:24" ht="24" customHeight="1" x14ac:dyDescent="0.35">
      <c r="A139" s="15"/>
      <c r="B139" s="37" t="s">
        <v>258</v>
      </c>
      <c r="C139" s="35" t="s">
        <v>259</v>
      </c>
      <c r="D139" s="46"/>
      <c r="E139" s="49"/>
      <c r="F139" s="49"/>
      <c r="G139" s="49"/>
      <c r="H139" s="49"/>
      <c r="I139" s="49"/>
      <c r="J139" s="82"/>
      <c r="K139" s="39">
        <v>1136097</v>
      </c>
      <c r="L139" s="39">
        <v>0</v>
      </c>
      <c r="M139" s="40">
        <f t="shared" si="8"/>
        <v>1136097</v>
      </c>
      <c r="N139" s="36"/>
      <c r="V139" s="30" t="s">
        <v>187</v>
      </c>
      <c r="W139" s="30" t="s">
        <v>155</v>
      </c>
      <c r="X139" s="30"/>
    </row>
    <row r="140" spans="1:24" ht="24" customHeight="1" x14ac:dyDescent="0.35">
      <c r="A140" s="15"/>
      <c r="B140" s="37" t="s">
        <v>260</v>
      </c>
      <c r="C140" s="35" t="s">
        <v>261</v>
      </c>
      <c r="D140" s="46"/>
      <c r="E140" s="49"/>
      <c r="F140" s="49"/>
      <c r="G140" s="49"/>
      <c r="H140" s="49"/>
      <c r="I140" s="49"/>
      <c r="J140" s="82"/>
      <c r="K140" s="39">
        <v>252657</v>
      </c>
      <c r="L140" s="39">
        <v>51000</v>
      </c>
      <c r="M140" s="40">
        <f t="shared" si="8"/>
        <v>201657</v>
      </c>
      <c r="N140" s="36"/>
      <c r="V140" s="30" t="s">
        <v>187</v>
      </c>
      <c r="W140" s="30" t="s">
        <v>155</v>
      </c>
      <c r="X140" s="30"/>
    </row>
    <row r="141" spans="1:24" ht="24" customHeight="1" x14ac:dyDescent="0.35">
      <c r="A141" s="15"/>
      <c r="B141" s="37" t="s">
        <v>262</v>
      </c>
      <c r="C141" s="35" t="s">
        <v>263</v>
      </c>
      <c r="D141" s="46"/>
      <c r="E141" s="49"/>
      <c r="F141" s="49"/>
      <c r="G141" s="49"/>
      <c r="H141" s="49"/>
      <c r="I141" s="49"/>
      <c r="J141" s="82"/>
      <c r="K141" s="39">
        <v>546609</v>
      </c>
      <c r="L141" s="39">
        <v>0</v>
      </c>
      <c r="M141" s="40">
        <f t="shared" si="8"/>
        <v>546609</v>
      </c>
      <c r="N141" s="36"/>
      <c r="V141" s="30" t="s">
        <v>187</v>
      </c>
      <c r="W141" s="30" t="s">
        <v>155</v>
      </c>
      <c r="X141" s="30"/>
    </row>
    <row r="142" spans="1:24" ht="24" customHeight="1" x14ac:dyDescent="0.35">
      <c r="A142" s="15"/>
      <c r="B142" s="37" t="s">
        <v>264</v>
      </c>
      <c r="C142" s="35" t="s">
        <v>265</v>
      </c>
      <c r="D142" s="46"/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82"/>
      <c r="K142" s="40">
        <f>SUM(E142,F142,G142,H142,I142)</f>
        <v>0</v>
      </c>
      <c r="L142" s="39">
        <v>0</v>
      </c>
      <c r="M142" s="40">
        <f t="shared" si="8"/>
        <v>0</v>
      </c>
      <c r="N142" s="36"/>
      <c r="P142" s="30" t="s">
        <v>206</v>
      </c>
      <c r="Q142" s="30" t="s">
        <v>206</v>
      </c>
      <c r="R142" s="30" t="s">
        <v>206</v>
      </c>
      <c r="S142" s="30" t="s">
        <v>206</v>
      </c>
      <c r="T142" s="30" t="s">
        <v>206</v>
      </c>
      <c r="U142" s="58">
        <v>1.6</v>
      </c>
      <c r="V142" s="30" t="s">
        <v>207</v>
      </c>
      <c r="W142" s="30" t="s">
        <v>155</v>
      </c>
      <c r="X142" s="30"/>
    </row>
    <row r="143" spans="1:24" ht="24" customHeight="1" x14ac:dyDescent="0.35">
      <c r="A143" s="15"/>
      <c r="B143" s="37" t="s">
        <v>266</v>
      </c>
      <c r="C143" s="35" t="s">
        <v>267</v>
      </c>
      <c r="D143" s="46"/>
      <c r="E143" s="48"/>
      <c r="F143" s="48"/>
      <c r="G143" s="48"/>
      <c r="H143" s="48"/>
      <c r="I143" s="48"/>
      <c r="J143" s="82"/>
      <c r="K143" s="39">
        <v>3156909</v>
      </c>
      <c r="L143" s="39">
        <v>193500</v>
      </c>
      <c r="M143" s="40">
        <f t="shared" si="8"/>
        <v>2963409</v>
      </c>
      <c r="N143" s="36"/>
      <c r="V143" s="30" t="s">
        <v>187</v>
      </c>
      <c r="W143" s="30" t="s">
        <v>155</v>
      </c>
      <c r="X143" s="30"/>
    </row>
    <row r="144" spans="1:24" ht="24" customHeight="1" x14ac:dyDescent="0.35">
      <c r="A144" s="15"/>
      <c r="B144" s="37" t="s">
        <v>268</v>
      </c>
      <c r="C144" s="35" t="s">
        <v>269</v>
      </c>
      <c r="D144" s="46"/>
      <c r="E144" s="48"/>
      <c r="F144" s="48"/>
      <c r="G144" s="48"/>
      <c r="H144" s="48"/>
      <c r="I144" s="48"/>
      <c r="J144" s="82"/>
      <c r="K144" s="39">
        <v>740500</v>
      </c>
      <c r="L144" s="39">
        <v>740500</v>
      </c>
      <c r="M144" s="40">
        <f t="shared" si="8"/>
        <v>0</v>
      </c>
      <c r="N144" s="36"/>
      <c r="V144" s="30" t="s">
        <v>187</v>
      </c>
      <c r="W144" s="30" t="s">
        <v>155</v>
      </c>
      <c r="X144" s="30"/>
    </row>
    <row r="145" spans="1:24" ht="24" customHeight="1" x14ac:dyDescent="0.35">
      <c r="A145" s="15"/>
      <c r="B145" s="17" t="s">
        <v>270</v>
      </c>
      <c r="C145" s="35" t="s">
        <v>271</v>
      </c>
      <c r="D145" s="46"/>
      <c r="E145" s="40">
        <f>SUM(E142)</f>
        <v>0</v>
      </c>
      <c r="F145" s="40">
        <f>SUM(F142)</f>
        <v>0</v>
      </c>
      <c r="G145" s="40">
        <f>SUM(G142)</f>
        <v>0</v>
      </c>
      <c r="H145" s="40">
        <f>SUM(H142)</f>
        <v>0</v>
      </c>
      <c r="I145" s="40">
        <f>SUM(I142)</f>
        <v>0</v>
      </c>
      <c r="J145" s="82"/>
      <c r="K145" s="40">
        <f>SUM(K134:K144)</f>
        <v>20218615</v>
      </c>
      <c r="L145" s="40">
        <f>SUM(L134:L144)</f>
        <v>1021600</v>
      </c>
      <c r="M145" s="40">
        <f>SUM(M134:M144)</f>
        <v>19197015</v>
      </c>
      <c r="N145" s="27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1:24" ht="24" customHeight="1" x14ac:dyDescent="0.35">
      <c r="A146" s="15"/>
      <c r="B146" s="17"/>
      <c r="C146" s="35"/>
      <c r="D146" s="46"/>
      <c r="E146" s="49"/>
      <c r="F146" s="49"/>
      <c r="G146" s="49"/>
      <c r="H146" s="49"/>
      <c r="I146" s="49"/>
      <c r="J146" s="49"/>
      <c r="K146" s="51"/>
      <c r="L146" s="51"/>
      <c r="M146" s="51"/>
      <c r="N146" s="36"/>
    </row>
    <row r="147" spans="1:24" ht="24" customHeight="1" x14ac:dyDescent="0.35">
      <c r="A147" s="15"/>
      <c r="B147" s="17"/>
      <c r="C147" s="52" t="s">
        <v>272</v>
      </c>
      <c r="D147" s="46"/>
      <c r="E147" s="49"/>
      <c r="F147" s="49"/>
      <c r="G147" s="49"/>
      <c r="H147" s="49"/>
      <c r="I147" s="49"/>
      <c r="J147" s="49"/>
      <c r="K147" s="51"/>
      <c r="L147" s="51"/>
      <c r="M147" s="51"/>
      <c r="N147" s="36"/>
    </row>
    <row r="148" spans="1:24" ht="24" customHeight="1" x14ac:dyDescent="0.35">
      <c r="A148" s="15"/>
      <c r="B148" s="37" t="s">
        <v>273</v>
      </c>
      <c r="C148" s="35" t="s">
        <v>274</v>
      </c>
      <c r="D148" s="46"/>
      <c r="E148" s="49"/>
      <c r="F148" s="49"/>
      <c r="G148" s="49"/>
      <c r="H148" s="49"/>
      <c r="I148" s="49"/>
      <c r="J148" s="49"/>
      <c r="K148" s="39">
        <v>1424604</v>
      </c>
      <c r="L148" s="39">
        <v>0</v>
      </c>
      <c r="M148" s="40">
        <f>K148-L148</f>
        <v>1424604</v>
      </c>
      <c r="N148" s="36"/>
      <c r="V148" s="30" t="s">
        <v>187</v>
      </c>
      <c r="W148" s="30" t="s">
        <v>155</v>
      </c>
      <c r="X148" s="30"/>
    </row>
    <row r="149" spans="1:24" ht="24" customHeight="1" x14ac:dyDescent="0.35">
      <c r="A149" s="15"/>
      <c r="B149" s="17"/>
      <c r="C149" s="35"/>
      <c r="D149" s="46"/>
      <c r="E149" s="49"/>
      <c r="F149" s="49"/>
      <c r="G149" s="49"/>
      <c r="H149" s="49"/>
      <c r="I149" s="49"/>
      <c r="J149" s="49"/>
      <c r="K149" s="51"/>
      <c r="L149" s="51"/>
      <c r="M149" s="51"/>
      <c r="N149" s="36"/>
    </row>
    <row r="150" spans="1:24" ht="24" customHeight="1" x14ac:dyDescent="0.35">
      <c r="A150" s="15"/>
      <c r="B150" s="17"/>
      <c r="C150" s="52" t="s">
        <v>275</v>
      </c>
      <c r="D150" s="79"/>
      <c r="E150" s="80"/>
      <c r="F150" s="80"/>
      <c r="G150" s="80"/>
      <c r="H150" s="80"/>
      <c r="I150" s="80"/>
      <c r="J150" s="80"/>
      <c r="K150" s="51"/>
      <c r="L150" s="81"/>
      <c r="M150" s="51"/>
      <c r="N150" s="36"/>
    </row>
    <row r="151" spans="1:24" ht="24" customHeight="1" x14ac:dyDescent="0.35">
      <c r="A151" s="15"/>
      <c r="B151" s="37" t="s">
        <v>276</v>
      </c>
      <c r="C151" s="35" t="s">
        <v>277</v>
      </c>
      <c r="D151" s="46"/>
      <c r="E151" s="49"/>
      <c r="F151" s="49"/>
      <c r="G151" s="49"/>
      <c r="H151" s="49"/>
      <c r="I151" s="49"/>
      <c r="J151" s="82"/>
      <c r="K151" s="39">
        <v>10137935</v>
      </c>
      <c r="L151" s="39">
        <v>4500</v>
      </c>
      <c r="M151" s="40">
        <f>K151-L151</f>
        <v>10133435</v>
      </c>
      <c r="N151" s="36"/>
      <c r="V151" s="30" t="s">
        <v>187</v>
      </c>
      <c r="W151" s="30" t="s">
        <v>155</v>
      </c>
      <c r="X151" s="30"/>
    </row>
    <row r="152" spans="1:24" ht="24" customHeight="1" x14ac:dyDescent="0.35">
      <c r="A152" s="15"/>
      <c r="B152" s="37" t="s">
        <v>278</v>
      </c>
      <c r="C152" s="35" t="s">
        <v>279</v>
      </c>
      <c r="D152" s="46"/>
      <c r="E152" s="49"/>
      <c r="F152" s="49"/>
      <c r="G152" s="49"/>
      <c r="H152" s="49"/>
      <c r="I152" s="49"/>
      <c r="J152" s="82"/>
      <c r="K152" s="39">
        <v>1480794</v>
      </c>
      <c r="L152" s="39">
        <v>0</v>
      </c>
      <c r="M152" s="40">
        <f>K152-L152</f>
        <v>1480794</v>
      </c>
      <c r="N152" s="36"/>
      <c r="V152" s="30" t="s">
        <v>187</v>
      </c>
      <c r="W152" s="30" t="s">
        <v>155</v>
      </c>
      <c r="X152" s="30"/>
    </row>
    <row r="153" spans="1:24" ht="24" customHeight="1" x14ac:dyDescent="0.35">
      <c r="A153" s="15"/>
      <c r="B153" s="37" t="s">
        <v>280</v>
      </c>
      <c r="C153" s="35" t="s">
        <v>281</v>
      </c>
      <c r="D153" s="46"/>
      <c r="E153" s="49"/>
      <c r="F153" s="49"/>
      <c r="G153" s="49"/>
      <c r="H153" s="49"/>
      <c r="I153" s="49"/>
      <c r="J153" s="82"/>
      <c r="K153" s="39">
        <v>274434</v>
      </c>
      <c r="L153" s="39">
        <v>170000</v>
      </c>
      <c r="M153" s="40">
        <f>K153-L153</f>
        <v>104434</v>
      </c>
      <c r="N153" s="36"/>
      <c r="V153" s="30" t="s">
        <v>187</v>
      </c>
      <c r="W153" s="30" t="s">
        <v>155</v>
      </c>
      <c r="X153" s="30"/>
    </row>
    <row r="154" spans="1:24" ht="24" customHeight="1" x14ac:dyDescent="0.35">
      <c r="A154" s="17"/>
      <c r="B154" s="17" t="s">
        <v>282</v>
      </c>
      <c r="C154" s="35" t="s">
        <v>283</v>
      </c>
      <c r="D154" s="46"/>
      <c r="E154" s="49"/>
      <c r="F154" s="49"/>
      <c r="G154" s="49"/>
      <c r="H154" s="49"/>
      <c r="I154" s="49"/>
      <c r="J154" s="82"/>
      <c r="K154" s="40">
        <f>SUM(K151:K153)</f>
        <v>11893163</v>
      </c>
      <c r="L154" s="40">
        <f>SUM(L151:L153)</f>
        <v>174500</v>
      </c>
      <c r="M154" s="40">
        <f>SUM(M151:M153)</f>
        <v>11718663</v>
      </c>
      <c r="N154" s="36"/>
      <c r="V154" s="30"/>
      <c r="W154" s="30"/>
      <c r="X154" s="30"/>
    </row>
    <row r="155" spans="1:24" ht="24" customHeight="1" x14ac:dyDescent="0.35">
      <c r="A155" s="17"/>
      <c r="B155" s="17"/>
      <c r="C155" s="35"/>
      <c r="D155" s="46"/>
      <c r="E155" s="49"/>
      <c r="F155" s="49"/>
      <c r="G155" s="49"/>
      <c r="H155" s="49"/>
      <c r="I155" s="49"/>
      <c r="J155" s="82"/>
      <c r="K155" s="86"/>
      <c r="L155" s="86"/>
      <c r="M155" s="85"/>
      <c r="N155" s="36"/>
    </row>
    <row r="156" spans="1:24" ht="24" customHeight="1" x14ac:dyDescent="0.35">
      <c r="A156" s="15"/>
      <c r="B156" s="17"/>
      <c r="C156" s="52" t="s">
        <v>284</v>
      </c>
      <c r="D156" s="46"/>
      <c r="E156" s="49"/>
      <c r="F156" s="49"/>
      <c r="G156" s="49"/>
      <c r="H156" s="49"/>
      <c r="I156" s="49"/>
      <c r="J156" s="49"/>
      <c r="K156" s="51"/>
      <c r="L156" s="51"/>
      <c r="M156" s="51"/>
      <c r="N156" s="36"/>
    </row>
    <row r="157" spans="1:24" ht="24" customHeight="1" x14ac:dyDescent="0.35">
      <c r="A157" s="15"/>
      <c r="B157" s="37" t="s">
        <v>285</v>
      </c>
      <c r="C157" s="35" t="s">
        <v>286</v>
      </c>
      <c r="D157" s="46"/>
      <c r="E157" s="49"/>
      <c r="F157" s="49"/>
      <c r="G157" s="49"/>
      <c r="H157" s="49"/>
      <c r="I157" s="49"/>
      <c r="J157" s="49"/>
      <c r="K157" s="39">
        <v>351664</v>
      </c>
      <c r="L157" s="39">
        <v>0</v>
      </c>
      <c r="M157" s="40">
        <f>K157-L157</f>
        <v>351664</v>
      </c>
      <c r="N157" s="36"/>
      <c r="V157" s="30" t="s">
        <v>187</v>
      </c>
      <c r="W157" s="30" t="s">
        <v>155</v>
      </c>
      <c r="X157" s="30"/>
    </row>
    <row r="158" spans="1:24" ht="24" customHeight="1" x14ac:dyDescent="0.35">
      <c r="A158" s="15"/>
      <c r="B158" s="37" t="s">
        <v>287</v>
      </c>
      <c r="C158" s="35" t="s">
        <v>288</v>
      </c>
      <c r="D158" s="46"/>
      <c r="E158" s="49"/>
      <c r="F158" s="49"/>
      <c r="G158" s="49"/>
      <c r="H158" s="49"/>
      <c r="I158" s="49"/>
      <c r="J158" s="49"/>
      <c r="K158" s="39">
        <v>812975</v>
      </c>
      <c r="L158" s="39">
        <v>119000</v>
      </c>
      <c r="M158" s="40">
        <f>K158-L158</f>
        <v>693975</v>
      </c>
      <c r="N158" s="36"/>
      <c r="V158" s="30" t="s">
        <v>187</v>
      </c>
      <c r="W158" s="30" t="s">
        <v>155</v>
      </c>
      <c r="X158" s="30"/>
    </row>
    <row r="159" spans="1:24" ht="24" customHeight="1" x14ac:dyDescent="0.35">
      <c r="A159" s="15"/>
      <c r="B159" s="37" t="s">
        <v>289</v>
      </c>
      <c r="C159" s="35" t="s">
        <v>290</v>
      </c>
      <c r="D159" s="46"/>
      <c r="E159" s="49"/>
      <c r="F159" s="49"/>
      <c r="G159" s="49"/>
      <c r="H159" s="49"/>
      <c r="I159" s="49"/>
      <c r="J159" s="49"/>
      <c r="K159" s="39">
        <v>424023</v>
      </c>
      <c r="L159" s="39">
        <v>0</v>
      </c>
      <c r="M159" s="40">
        <f>K159-L159</f>
        <v>424023</v>
      </c>
      <c r="N159" s="36"/>
      <c r="V159" s="30" t="s">
        <v>187</v>
      </c>
      <c r="W159" s="30" t="s">
        <v>155</v>
      </c>
      <c r="X159" s="30"/>
    </row>
    <row r="160" spans="1:24" ht="24" customHeight="1" x14ac:dyDescent="0.35">
      <c r="A160" s="15"/>
      <c r="B160" s="37" t="s">
        <v>291</v>
      </c>
      <c r="C160" s="35" t="s">
        <v>292</v>
      </c>
      <c r="D160" s="46"/>
      <c r="E160" s="49"/>
      <c r="F160" s="49"/>
      <c r="G160" s="49"/>
      <c r="H160" s="49"/>
      <c r="I160" s="49"/>
      <c r="J160" s="49"/>
      <c r="K160" s="39">
        <v>2702205</v>
      </c>
      <c r="L160" s="39">
        <v>561550</v>
      </c>
      <c r="M160" s="40">
        <f>K160-L160</f>
        <v>2140655</v>
      </c>
      <c r="N160" s="36"/>
      <c r="V160" s="30" t="s">
        <v>187</v>
      </c>
      <c r="W160" s="30" t="s">
        <v>155</v>
      </c>
      <c r="X160" s="30"/>
    </row>
    <row r="161" spans="1:24" ht="24" customHeight="1" x14ac:dyDescent="0.35">
      <c r="A161" s="15"/>
      <c r="B161" s="37" t="s">
        <v>293</v>
      </c>
      <c r="C161" s="35" t="s">
        <v>294</v>
      </c>
      <c r="D161" s="46"/>
      <c r="E161" s="49"/>
      <c r="F161" s="49"/>
      <c r="G161" s="49"/>
      <c r="H161" s="49"/>
      <c r="I161" s="49"/>
      <c r="J161" s="49"/>
      <c r="K161" s="39">
        <v>1085238</v>
      </c>
      <c r="L161" s="39">
        <v>0</v>
      </c>
      <c r="M161" s="40">
        <f>K161-L161</f>
        <v>1085238</v>
      </c>
      <c r="N161" s="36"/>
      <c r="V161" s="30" t="s">
        <v>187</v>
      </c>
      <c r="W161" s="30" t="s">
        <v>155</v>
      </c>
      <c r="X161" s="30"/>
    </row>
    <row r="162" spans="1:24" ht="24" customHeight="1" x14ac:dyDescent="0.35">
      <c r="A162" s="15"/>
      <c r="B162" s="17" t="s">
        <v>295</v>
      </c>
      <c r="C162" s="35" t="s">
        <v>296</v>
      </c>
      <c r="D162" s="46"/>
      <c r="E162" s="49"/>
      <c r="F162" s="49"/>
      <c r="G162" s="49"/>
      <c r="H162" s="49"/>
      <c r="I162" s="49"/>
      <c r="J162" s="49"/>
      <c r="K162" s="40">
        <f>SUM(K157:K161)</f>
        <v>5376105</v>
      </c>
      <c r="L162" s="40">
        <f>SUM(L157:L161)</f>
        <v>680550</v>
      </c>
      <c r="M162" s="40">
        <f>SUM(M157:M161)</f>
        <v>4695555</v>
      </c>
      <c r="N162" s="36"/>
      <c r="V162" s="30"/>
      <c r="W162" s="30"/>
      <c r="X162" s="30"/>
    </row>
    <row r="163" spans="1:24" ht="24" customHeight="1" x14ac:dyDescent="0.35">
      <c r="A163" s="15"/>
      <c r="B163" s="17"/>
      <c r="C163" s="35"/>
      <c r="D163" s="46"/>
      <c r="E163" s="49"/>
      <c r="F163" s="49"/>
      <c r="G163" s="49"/>
      <c r="H163" s="49"/>
      <c r="I163" s="49"/>
      <c r="J163" s="49"/>
      <c r="K163" s="51"/>
      <c r="L163" s="51"/>
      <c r="M163" s="51"/>
      <c r="N163" s="36"/>
    </row>
    <row r="164" spans="1:24" ht="24" customHeight="1" x14ac:dyDescent="0.35">
      <c r="A164" s="15"/>
      <c r="B164" s="61"/>
      <c r="C164" t="s">
        <v>297</v>
      </c>
      <c r="D164" s="79"/>
      <c r="E164" s="80"/>
      <c r="F164" s="80"/>
      <c r="G164" s="80"/>
      <c r="H164" s="80"/>
      <c r="I164" s="80"/>
      <c r="J164" s="80"/>
      <c r="K164" s="51"/>
      <c r="L164" s="81"/>
      <c r="M164" s="51"/>
      <c r="N164" s="36"/>
    </row>
    <row r="165" spans="1:24" ht="24" customHeight="1" x14ac:dyDescent="0.35">
      <c r="A165" s="15"/>
      <c r="B165" s="37" t="s">
        <v>298</v>
      </c>
      <c r="C165" s="35" t="s">
        <v>299</v>
      </c>
      <c r="D165" s="46"/>
      <c r="E165" s="49"/>
      <c r="F165" s="49"/>
      <c r="G165" s="49"/>
      <c r="H165" s="49"/>
      <c r="I165" s="49"/>
      <c r="J165" s="82"/>
      <c r="K165" s="39">
        <v>19014</v>
      </c>
      <c r="L165" s="39">
        <v>0</v>
      </c>
      <c r="M165" s="40">
        <f>K165-L165</f>
        <v>19014</v>
      </c>
      <c r="N165" s="36"/>
      <c r="V165" s="30" t="s">
        <v>187</v>
      </c>
      <c r="W165" s="30" t="s">
        <v>155</v>
      </c>
      <c r="X165" s="30"/>
    </row>
    <row r="166" spans="1:24" ht="24" customHeight="1" x14ac:dyDescent="0.35">
      <c r="A166" s="15"/>
      <c r="B166" s="37" t="s">
        <v>300</v>
      </c>
      <c r="C166" s="35" t="s">
        <v>301</v>
      </c>
      <c r="D166" s="46"/>
      <c r="E166" s="49"/>
      <c r="F166" s="49"/>
      <c r="G166" s="49"/>
      <c r="H166" s="49"/>
      <c r="I166" s="49"/>
      <c r="J166" s="82"/>
      <c r="K166" s="39">
        <v>896486</v>
      </c>
      <c r="L166" s="39">
        <v>221750</v>
      </c>
      <c r="M166" s="40">
        <f>K166-L166</f>
        <v>674736</v>
      </c>
      <c r="N166" s="36"/>
      <c r="V166" s="30" t="s">
        <v>187</v>
      </c>
      <c r="W166" s="30" t="s">
        <v>155</v>
      </c>
      <c r="X166" s="30"/>
    </row>
    <row r="167" spans="1:24" ht="24" customHeight="1" x14ac:dyDescent="0.35">
      <c r="A167" s="17"/>
      <c r="B167" s="17" t="s">
        <v>302</v>
      </c>
      <c r="C167" s="35" t="s">
        <v>303</v>
      </c>
      <c r="D167" s="46"/>
      <c r="E167" s="49"/>
      <c r="F167" s="49"/>
      <c r="G167" s="49"/>
      <c r="H167" s="49"/>
      <c r="I167" s="49"/>
      <c r="J167" s="82"/>
      <c r="K167" s="40">
        <f>SUM(K165:K166)</f>
        <v>915500</v>
      </c>
      <c r="L167" s="40">
        <f>SUM(L165:L166)</f>
        <v>221750</v>
      </c>
      <c r="M167" s="40">
        <f>SUM(M165:M166)</f>
        <v>693750</v>
      </c>
      <c r="N167" s="36"/>
      <c r="V167" s="30"/>
      <c r="W167" s="30"/>
      <c r="X167" s="30"/>
    </row>
    <row r="168" spans="1:24" ht="24" customHeight="1" x14ac:dyDescent="0.35">
      <c r="A168" s="17"/>
      <c r="B168" s="17"/>
      <c r="C168" s="35"/>
      <c r="D168" s="46"/>
      <c r="E168" s="49"/>
      <c r="F168" s="49"/>
      <c r="G168" s="49"/>
      <c r="H168" s="49"/>
      <c r="I168" s="49"/>
      <c r="J168" s="82"/>
      <c r="K168" s="50"/>
      <c r="L168" s="50"/>
      <c r="M168" s="51"/>
      <c r="N168" s="36"/>
    </row>
    <row r="169" spans="1:24" ht="24" customHeight="1" x14ac:dyDescent="0.35">
      <c r="A169" s="17"/>
      <c r="B169" s="17"/>
      <c r="C169" s="52" t="s">
        <v>304</v>
      </c>
      <c r="D169" s="46"/>
      <c r="E169" s="49"/>
      <c r="F169" s="49"/>
      <c r="G169" s="49"/>
      <c r="H169" s="49"/>
      <c r="I169" s="49"/>
      <c r="J169" s="82"/>
      <c r="K169" s="50"/>
      <c r="L169" s="50"/>
      <c r="M169" s="51"/>
      <c r="N169" s="36"/>
    </row>
    <row r="170" spans="1:24" ht="24" customHeight="1" x14ac:dyDescent="0.35">
      <c r="A170" s="17"/>
      <c r="B170" s="37" t="s">
        <v>305</v>
      </c>
      <c r="C170" s="35" t="s">
        <v>306</v>
      </c>
      <c r="D170" s="46"/>
      <c r="E170" s="49"/>
      <c r="F170" s="49"/>
      <c r="G170" s="49"/>
      <c r="H170" s="49"/>
      <c r="I170" s="49"/>
      <c r="J170" s="82"/>
      <c r="K170" s="39">
        <v>904937</v>
      </c>
      <c r="L170" s="39">
        <v>462050</v>
      </c>
      <c r="M170" s="40">
        <f>K170-L170</f>
        <v>442887</v>
      </c>
      <c r="N170" s="36"/>
      <c r="V170" s="30" t="s">
        <v>187</v>
      </c>
      <c r="W170" s="30" t="s">
        <v>155</v>
      </c>
      <c r="X170" s="30"/>
    </row>
    <row r="171" spans="1:24" ht="24" customHeight="1" x14ac:dyDescent="0.35">
      <c r="A171" s="15"/>
      <c r="B171" s="17"/>
      <c r="C171" s="35"/>
      <c r="D171" s="46"/>
      <c r="E171" s="49"/>
      <c r="F171" s="49"/>
      <c r="G171" s="49"/>
      <c r="H171" s="49"/>
      <c r="I171" s="49"/>
      <c r="J171" s="49"/>
      <c r="K171" s="56"/>
      <c r="L171" s="51"/>
      <c r="M171" s="56"/>
      <c r="N171" s="36"/>
    </row>
    <row r="172" spans="1:24" ht="25" x14ac:dyDescent="0.35">
      <c r="A172" s="15"/>
      <c r="B172" s="37" t="s">
        <v>307</v>
      </c>
      <c r="C172" s="87" t="s">
        <v>308</v>
      </c>
      <c r="D172" s="15"/>
      <c r="E172" s="15"/>
      <c r="F172" s="15"/>
      <c r="G172" s="49"/>
      <c r="H172" s="49"/>
      <c r="I172" s="49"/>
      <c r="J172" s="82"/>
      <c r="K172" s="39">
        <v>0</v>
      </c>
      <c r="L172" s="39">
        <v>0</v>
      </c>
      <c r="M172" s="40">
        <f>K172-L172</f>
        <v>0</v>
      </c>
      <c r="N172" s="36"/>
      <c r="V172" s="30" t="s">
        <v>187</v>
      </c>
      <c r="W172" s="30" t="s">
        <v>155</v>
      </c>
      <c r="X172" s="30"/>
    </row>
    <row r="173" spans="1:24" ht="24" customHeight="1" x14ac:dyDescent="0.35">
      <c r="A173" s="15"/>
      <c r="B173" s="17"/>
      <c r="C173" s="35"/>
      <c r="D173" s="46"/>
      <c r="E173" s="49"/>
      <c r="F173" s="49"/>
      <c r="G173" s="49"/>
      <c r="H173" s="49"/>
      <c r="I173" s="49"/>
      <c r="J173" s="49"/>
      <c r="K173" s="85"/>
      <c r="L173" s="51"/>
      <c r="M173" s="85"/>
      <c r="N173" s="36"/>
    </row>
    <row r="174" spans="1:24" ht="25" x14ac:dyDescent="0.35">
      <c r="A174" s="15"/>
      <c r="B174" s="17" t="s">
        <v>309</v>
      </c>
      <c r="C174" s="35" t="s">
        <v>310</v>
      </c>
      <c r="D174" s="46"/>
      <c r="E174" s="49"/>
      <c r="F174" s="49"/>
      <c r="G174" s="49"/>
      <c r="H174" s="49"/>
      <c r="I174" s="49"/>
      <c r="J174" s="82"/>
      <c r="K174" s="40">
        <f>SUM(K72,K122)</f>
        <v>172291695.25</v>
      </c>
      <c r="L174" s="40">
        <f>SUM(L72,L122)</f>
        <v>220850</v>
      </c>
      <c r="M174" s="40">
        <f>SUM(M72,M122)</f>
        <v>172070845.25</v>
      </c>
      <c r="N174" s="36"/>
      <c r="V174" s="30"/>
      <c r="W174" s="30"/>
      <c r="X174" s="30"/>
    </row>
    <row r="175" spans="1:24" ht="24" customHeight="1" x14ac:dyDescent="0.35">
      <c r="A175" s="15"/>
      <c r="B175" s="17"/>
      <c r="C175" s="35"/>
      <c r="D175" s="46"/>
      <c r="E175" s="49"/>
      <c r="F175" s="49"/>
      <c r="G175" s="49"/>
      <c r="H175" s="49"/>
      <c r="I175" s="49"/>
      <c r="J175" s="82"/>
      <c r="K175" s="65"/>
      <c r="L175" s="64"/>
      <c r="M175" s="65"/>
      <c r="N175" s="36"/>
    </row>
    <row r="176" spans="1:24" ht="25" x14ac:dyDescent="0.35">
      <c r="A176" s="15"/>
      <c r="B176" s="17" t="s">
        <v>311</v>
      </c>
      <c r="C176" s="35" t="s">
        <v>312</v>
      </c>
      <c r="D176" s="46"/>
      <c r="E176" s="49"/>
      <c r="F176" s="49"/>
      <c r="G176" s="49"/>
      <c r="H176" s="49"/>
      <c r="I176" s="49"/>
      <c r="J176" s="82"/>
      <c r="K176" s="40">
        <f>SUM(K131,K145,K148,K154,K162,K167,K170)</f>
        <v>42893074</v>
      </c>
      <c r="L176" s="40">
        <f>SUM(L131,L145,L148,L154,L162,L167,L170)</f>
        <v>2983550</v>
      </c>
      <c r="M176" s="40">
        <f>SUM(M131,M145,M148,M154,M162,M167,M170)</f>
        <v>39909524</v>
      </c>
      <c r="N176" s="36"/>
      <c r="V176" s="30"/>
      <c r="W176" s="30"/>
      <c r="X176" s="30"/>
    </row>
    <row r="177" spans="1:24" ht="24" customHeight="1" x14ac:dyDescent="0.35">
      <c r="A177" s="15"/>
      <c r="B177" s="17"/>
      <c r="C177" s="35"/>
      <c r="D177" s="46"/>
      <c r="E177" s="49"/>
      <c r="F177" s="49"/>
      <c r="G177" s="49"/>
      <c r="H177" s="49"/>
      <c r="I177" s="49"/>
      <c r="J177" s="82"/>
      <c r="K177" s="65"/>
      <c r="L177" s="64"/>
      <c r="M177" s="65"/>
      <c r="N177" s="36"/>
    </row>
    <row r="178" spans="1:24" ht="25" x14ac:dyDescent="0.35">
      <c r="A178" s="15"/>
      <c r="B178" s="17">
        <v>6</v>
      </c>
      <c r="C178" s="35" t="s">
        <v>313</v>
      </c>
      <c r="D178" s="77"/>
      <c r="E178" s="77"/>
      <c r="F178" s="77"/>
      <c r="G178" s="49"/>
      <c r="H178" s="49"/>
      <c r="I178" s="49"/>
      <c r="J178" s="82"/>
      <c r="K178" s="40">
        <f>SUM(K174,K176)</f>
        <v>215184769.25</v>
      </c>
      <c r="L178" s="40">
        <f>SUM(L174,L176)</f>
        <v>3204400</v>
      </c>
      <c r="M178" s="40">
        <f>SUM(M174,M176)</f>
        <v>211980369.25</v>
      </c>
      <c r="N178" s="36"/>
      <c r="V178" s="30"/>
      <c r="W178" s="30"/>
      <c r="X178" s="30"/>
    </row>
    <row r="179" spans="1:24" ht="24" customHeight="1" x14ac:dyDescent="0.35">
      <c r="A179" s="15"/>
      <c r="B179" s="17"/>
      <c r="C179" s="35"/>
      <c r="D179" s="46"/>
      <c r="E179" s="49"/>
      <c r="F179" s="49"/>
      <c r="G179" s="49"/>
      <c r="H179" s="49"/>
      <c r="I179" s="49"/>
      <c r="J179" s="82"/>
      <c r="K179" s="65"/>
      <c r="L179" s="64"/>
      <c r="M179" s="65"/>
      <c r="N179" s="36"/>
    </row>
    <row r="180" spans="1:24" ht="24" customHeight="1" x14ac:dyDescent="0.35">
      <c r="A180" s="15"/>
      <c r="B180" s="37">
        <v>7</v>
      </c>
      <c r="C180" s="35" t="s">
        <v>314</v>
      </c>
      <c r="D180" s="46"/>
      <c r="E180" s="39">
        <v>0</v>
      </c>
      <c r="F180" s="39">
        <v>12174000</v>
      </c>
      <c r="G180" s="39">
        <v>450000</v>
      </c>
      <c r="H180" s="39">
        <v>5673000</v>
      </c>
      <c r="I180" s="39">
        <v>0</v>
      </c>
      <c r="J180" s="82"/>
      <c r="K180" s="40">
        <f>SUM(E180,F180,G180,H180,I180)</f>
        <v>18297000</v>
      </c>
      <c r="L180" s="39">
        <v>17997000</v>
      </c>
      <c r="M180" s="40">
        <f>K180-L180</f>
        <v>300000</v>
      </c>
      <c r="N180" s="36"/>
      <c r="P180" s="30" t="s">
        <v>155</v>
      </c>
      <c r="Q180" s="30" t="s">
        <v>155</v>
      </c>
      <c r="R180" s="30" t="s">
        <v>155</v>
      </c>
      <c r="S180" s="30" t="s">
        <v>155</v>
      </c>
      <c r="T180" s="30" t="s">
        <v>155</v>
      </c>
      <c r="V180" s="30" t="s">
        <v>207</v>
      </c>
      <c r="W180" s="30" t="s">
        <v>155</v>
      </c>
      <c r="X180" s="30"/>
    </row>
    <row r="181" spans="1:24" ht="24" customHeight="1" x14ac:dyDescent="0.35">
      <c r="A181" s="15"/>
      <c r="B181" s="17"/>
      <c r="C181" s="35"/>
      <c r="D181" s="46"/>
      <c r="E181" s="47"/>
      <c r="F181" s="47"/>
      <c r="G181" s="47"/>
      <c r="H181" s="47"/>
      <c r="I181" s="47"/>
      <c r="J181" s="82"/>
      <c r="K181" s="86"/>
      <c r="L181" s="50"/>
      <c r="M181" s="85"/>
      <c r="N181" s="36"/>
    </row>
    <row r="182" spans="1:24" ht="24" customHeight="1" x14ac:dyDescent="0.35">
      <c r="A182" s="15"/>
      <c r="B182" s="17"/>
      <c r="C182" s="52" t="s">
        <v>315</v>
      </c>
      <c r="D182" s="46"/>
      <c r="E182" s="49"/>
      <c r="F182" s="49"/>
      <c r="G182" s="49"/>
      <c r="H182" s="49"/>
      <c r="I182" s="49"/>
      <c r="J182" s="82"/>
      <c r="K182" s="51"/>
      <c r="L182" s="50"/>
      <c r="M182" s="51"/>
      <c r="N182" s="36"/>
    </row>
    <row r="183" spans="1:24" ht="24" customHeight="1" x14ac:dyDescent="0.35">
      <c r="A183" s="15"/>
      <c r="B183" s="17"/>
      <c r="C183" s="52"/>
      <c r="D183" s="46"/>
      <c r="E183" s="49"/>
      <c r="F183" s="49"/>
      <c r="G183" s="49"/>
      <c r="H183" s="49"/>
      <c r="I183" s="49"/>
      <c r="J183" s="82"/>
      <c r="K183" s="51"/>
      <c r="L183" s="50"/>
      <c r="M183" s="51"/>
      <c r="N183" s="36"/>
    </row>
    <row r="184" spans="1:24" ht="24" customHeight="1" x14ac:dyDescent="0.35">
      <c r="A184" s="15"/>
      <c r="B184" s="33">
        <v>8</v>
      </c>
      <c r="C184" s="52" t="s">
        <v>316</v>
      </c>
      <c r="D184" s="79"/>
      <c r="E184" s="79"/>
      <c r="F184" s="79"/>
      <c r="G184" s="80"/>
      <c r="H184" s="80"/>
      <c r="I184" s="80"/>
      <c r="J184" s="80"/>
      <c r="K184" s="51"/>
      <c r="L184" s="81"/>
      <c r="M184" s="51"/>
      <c r="N184" s="36"/>
    </row>
    <row r="185" spans="1:24" ht="25" x14ac:dyDescent="0.35">
      <c r="A185" s="15"/>
      <c r="B185" s="37" t="s">
        <v>317</v>
      </c>
      <c r="C185" s="87" t="s">
        <v>318</v>
      </c>
      <c r="D185" s="38"/>
      <c r="E185" s="38"/>
      <c r="F185" s="46"/>
      <c r="G185" s="49"/>
      <c r="H185" s="49"/>
      <c r="I185" s="49"/>
      <c r="J185" s="82"/>
      <c r="K185" s="39">
        <v>60000</v>
      </c>
      <c r="L185" s="39">
        <v>30000</v>
      </c>
      <c r="M185" s="40">
        <f>K185-L185</f>
        <v>30000</v>
      </c>
      <c r="N185" s="36"/>
      <c r="V185" s="30" t="s">
        <v>319</v>
      </c>
      <c r="W185" s="30" t="s">
        <v>320</v>
      </c>
      <c r="X185" s="30"/>
    </row>
    <row r="186" spans="1:24" ht="24" customHeight="1" x14ac:dyDescent="0.35">
      <c r="A186" s="15"/>
      <c r="B186" s="37" t="s">
        <v>321</v>
      </c>
      <c r="C186" s="35" t="s">
        <v>322</v>
      </c>
      <c r="D186" s="15"/>
      <c r="E186" s="15"/>
      <c r="F186" s="15"/>
      <c r="G186" s="69"/>
      <c r="H186" s="69"/>
      <c r="I186" s="69"/>
      <c r="J186" s="69"/>
      <c r="K186" s="39">
        <v>0</v>
      </c>
      <c r="L186" s="39">
        <v>0</v>
      </c>
      <c r="M186" s="40">
        <f>K186-L186</f>
        <v>0</v>
      </c>
      <c r="N186" s="36"/>
      <c r="V186" s="30" t="s">
        <v>323</v>
      </c>
      <c r="W186" s="30" t="s">
        <v>324</v>
      </c>
      <c r="X186" s="30"/>
    </row>
    <row r="187" spans="1:24" ht="24" customHeight="1" x14ac:dyDescent="0.35">
      <c r="A187" s="15"/>
      <c r="B187" s="16"/>
      <c r="C187" s="17"/>
      <c r="D187" s="15"/>
      <c r="E187" s="15"/>
      <c r="F187" s="15"/>
      <c r="G187" s="69"/>
      <c r="H187" s="69"/>
      <c r="I187" s="69"/>
      <c r="J187" s="69"/>
      <c r="K187" s="69"/>
      <c r="L187" s="69"/>
      <c r="M187" s="69"/>
      <c r="N187" s="70"/>
    </row>
    <row r="188" spans="1:24" ht="24" customHeight="1" x14ac:dyDescent="0.35">
      <c r="A188" s="15"/>
      <c r="B188" s="16"/>
      <c r="C188" s="88"/>
      <c r="D188" s="88" t="s">
        <v>325</v>
      </c>
      <c r="E188" s="89"/>
      <c r="F188" s="90"/>
      <c r="G188" s="90"/>
      <c r="H188" s="90"/>
      <c r="I188" s="90"/>
      <c r="J188" s="90"/>
      <c r="K188" s="90"/>
      <c r="L188" s="90"/>
      <c r="M188" s="91"/>
      <c r="N188" s="15"/>
      <c r="P188" s="59"/>
      <c r="Q188" s="59"/>
      <c r="R188" s="59"/>
      <c r="S188" s="59"/>
    </row>
    <row r="189" spans="1:24" ht="24" customHeight="1" x14ac:dyDescent="0.35"/>
    <row r="190" spans="1:24" ht="24" customHeight="1" x14ac:dyDescent="0.35"/>
    <row r="191" spans="1:24" ht="24" customHeight="1" x14ac:dyDescent="0.35"/>
    <row r="192" spans="1:24" ht="24" customHeight="1" x14ac:dyDescent="0.35"/>
    <row r="193" ht="24" customHeight="1" x14ac:dyDescent="0.35"/>
    <row r="194" ht="24" customHeight="1" x14ac:dyDescent="0.35"/>
    <row r="195" ht="24" customHeight="1" x14ac:dyDescent="0.35"/>
    <row r="196" ht="24" customHeight="1" x14ac:dyDescent="0.35"/>
    <row r="197" ht="24" customHeight="1" x14ac:dyDescent="0.35"/>
    <row r="198" ht="24" customHeight="1" x14ac:dyDescent="0.35"/>
    <row r="199" ht="24" customHeight="1" x14ac:dyDescent="0.35"/>
    <row r="200" ht="24" customHeight="1" x14ac:dyDescent="0.35"/>
    <row r="201" ht="24" customHeight="1" x14ac:dyDescent="0.35"/>
    <row r="202" ht="24" customHeight="1" x14ac:dyDescent="0.35"/>
    <row r="203" ht="24" customHeight="1" x14ac:dyDescent="0.35"/>
    <row r="204" ht="24" customHeight="1" x14ac:dyDescent="0.35"/>
  </sheetData>
  <mergeCells count="4">
    <mergeCell ref="E1:M2"/>
    <mergeCell ref="P3:X3"/>
    <mergeCell ref="E74:F74"/>
    <mergeCell ref="E188:M1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Steven</dc:creator>
  <cp:lastModifiedBy>Davies, Steven</cp:lastModifiedBy>
  <dcterms:created xsi:type="dcterms:W3CDTF">2026-06-22T09:36:32Z</dcterms:created>
  <dcterms:modified xsi:type="dcterms:W3CDTF">2026-06-22T09:37:52Z</dcterms:modified>
</cp:coreProperties>
</file>