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readinggovuk-my.sharepoint.com/personal/mark_redfearn_reading_gov_uk/Documents/CRF  HSF/Household Support Fund/HSF 7/DWP Returns/"/>
    </mc:Choice>
  </mc:AlternateContent>
  <xr:revisionPtr revIDLastSave="87" documentId="8_{A7C311E4-058F-43B7-BCCA-E78499E6CD16}" xr6:coauthVersionLast="47" xr6:coauthVersionMax="47" xr10:uidLastSave="{484EE958-F595-4274-9477-7DD9644786BF}"/>
  <workbookProtection workbookAlgorithmName="SHA-512" workbookHashValue="nzmfK7ixEnREovabbbazQEkJEhMGUvgtxoR/ZvhVs3cqAnLIsmQDqD9hxANvc9b5cPr1zgMZb/Vk1HJ67M1Kew==" workbookSaltValue="EaJw342zdOQ7pAKNUvNkrA==" workbookSpinCount="100000" lockStructure="1"/>
  <bookViews>
    <workbookView xWindow="-110" yWindow="-110" windowWidth="19420" windowHeight="10300" activeTab="4" xr2:uid="{C3157EB2-1EC6-4916-A844-17DBB5B19648}"/>
  </bookViews>
  <sheets>
    <sheet name="0 - Guidance" sheetId="14" r:id="rId1"/>
    <sheet name="1 - Governance" sheetId="1" r:id="rId2"/>
    <sheet name="2 - Spend" sheetId="8" r:id="rId3"/>
    <sheet name="3 - Volumes" sheetId="9" r:id="rId4"/>
    <sheet name="4 - Households helped" sheetId="11" r:id="rId5"/>
    <sheet name="5 - LA codes" sheetId="13" state="hidden" r:id="rId6"/>
    <sheet name="8 - Checksums" sheetId="17" state="hidden" r:id="rId7"/>
    <sheet name="6 - Allocations" sheetId="15" state="hidden" r:id="rId8"/>
    <sheet name="7 - Backend data" sheetId="16" state="hidden" r:id="rId9"/>
  </sheets>
  <definedNames>
    <definedName name="_xlnm._FilterDatabase" localSheetId="5" hidden="1">'5 - LA codes'!$A$2:$B$2</definedName>
    <definedName name="amber">'0 - Guidance'!$F$5</definedName>
    <definedName name="green">'0 - Guidance'!$F$4</definedName>
    <definedName name="red">'0 - Guidance'!$F$6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 i="1" l="1"/>
  <c r="F20" i="8" l="1"/>
  <c r="B28" i="1" s="1" a="1"/>
  <c r="B28" i="1" s="1"/>
  <c r="AR4" i="16" l="1"/>
  <c r="AQ4" i="16"/>
  <c r="AS4" i="16"/>
  <c r="G24" i="11" l="1"/>
  <c r="DA4" i="16" s="1"/>
  <c r="A20" i="11"/>
  <c r="CR4" i="16"/>
  <c r="CS4" i="16"/>
  <c r="CT4" i="16"/>
  <c r="CU4" i="16"/>
  <c r="CQ4" i="16"/>
  <c r="CM4" i="16"/>
  <c r="CN4" i="16"/>
  <c r="CO4" i="16"/>
  <c r="CP4" i="16"/>
  <c r="CL4" i="16"/>
  <c r="BU4" i="16"/>
  <c r="BQ4" i="16"/>
  <c r="BR4" i="16"/>
  <c r="BS4" i="16"/>
  <c r="BT4" i="16"/>
  <c r="BP4" i="16"/>
  <c r="BO4" i="16"/>
  <c r="BL4" i="16"/>
  <c r="BM4" i="16"/>
  <c r="BN4" i="16"/>
  <c r="BK4" i="16"/>
  <c r="AO4" i="16"/>
  <c r="AP4" i="16"/>
  <c r="AN4" i="16"/>
  <c r="AJ4" i="16"/>
  <c r="AK4" i="16"/>
  <c r="AL4" i="16"/>
  <c r="AM4" i="16"/>
  <c r="AI4" i="16"/>
  <c r="AE4" i="16"/>
  <c r="AF4" i="16"/>
  <c r="AG4" i="16"/>
  <c r="AH4" i="16"/>
  <c r="AD4" i="16"/>
  <c r="Q4" i="16"/>
  <c r="T4" i="16"/>
  <c r="U4" i="16"/>
  <c r="V4" i="16"/>
  <c r="W4" i="16"/>
  <c r="X4" i="16"/>
  <c r="Y4" i="16"/>
  <c r="Z4" i="16"/>
  <c r="AA4" i="16"/>
  <c r="AB4" i="16"/>
  <c r="AC4" i="16"/>
  <c r="BB4" i="16"/>
  <c r="BC4" i="16"/>
  <c r="BD4" i="16"/>
  <c r="BE4" i="16"/>
  <c r="BF4" i="16"/>
  <c r="BG4" i="16"/>
  <c r="BH4" i="16"/>
  <c r="BI4" i="16"/>
  <c r="BJ4" i="16"/>
  <c r="BV4" i="16"/>
  <c r="BW4" i="16"/>
  <c r="CC4" i="16"/>
  <c r="CD4" i="16"/>
  <c r="CE4" i="16"/>
  <c r="CF4" i="16"/>
  <c r="CG4" i="16"/>
  <c r="CH4" i="16"/>
  <c r="CI4" i="16"/>
  <c r="CJ4" i="16"/>
  <c r="CK4" i="16"/>
  <c r="CV4" i="16"/>
  <c r="CW4" i="16"/>
  <c r="CX4" i="16"/>
  <c r="A20" i="9"/>
  <c r="A24" i="11"/>
  <c r="G20" i="11"/>
  <c r="CZ4" i="16" s="1"/>
  <c r="A24" i="9"/>
  <c r="G32" i="8"/>
  <c r="AT4" i="16" s="1"/>
  <c r="G24" i="9"/>
  <c r="BZ4" i="16" s="1"/>
  <c r="G20" i="9"/>
  <c r="BY4" i="16" s="1"/>
  <c r="G36" i="8"/>
  <c r="AU4" i="16" s="1"/>
  <c r="A40" i="8"/>
  <c r="C15" i="1" l="1"/>
  <c r="A32" i="1"/>
  <c r="C11" i="1"/>
  <c r="M4" i="16"/>
  <c r="L4" i="16"/>
  <c r="K4" i="16"/>
  <c r="J4" i="16"/>
  <c r="A20" i="1"/>
  <c r="A15" i="1"/>
  <c r="A8" i="11" l="1"/>
  <c r="H4" i="16"/>
  <c r="A16" i="8"/>
  <c r="B4" i="16"/>
  <c r="E4" i="16" s="1"/>
  <c r="A11" i="1"/>
  <c r="C40" i="1" s="1"/>
  <c r="I4" i="16"/>
  <c r="G4" i="16"/>
  <c r="D14" i="17"/>
  <c r="A16" i="9"/>
  <c r="A12" i="9"/>
  <c r="A8" i="9"/>
  <c r="E16" i="11"/>
  <c r="DC4" i="16" s="1"/>
  <c r="A16" i="11"/>
  <c r="A12" i="11"/>
  <c r="C28" i="1" a="1"/>
  <c r="C28" i="1" s="1"/>
  <c r="R4" i="16" s="1"/>
  <c r="E28" i="1" a="1"/>
  <c r="E28" i="1" s="1"/>
  <c r="G12" i="11"/>
  <c r="DB4" i="16" s="1"/>
  <c r="F8" i="11"/>
  <c r="CY4" i="16" s="1"/>
  <c r="E16" i="9"/>
  <c r="CB4" i="16" s="1"/>
  <c r="G12" i="9"/>
  <c r="CA4" i="16" s="1"/>
  <c r="F8" i="9"/>
  <c r="BX4" i="16" s="1"/>
  <c r="E28" i="8"/>
  <c r="AW4" i="16" s="1"/>
  <c r="G24" i="8"/>
  <c r="AV4" i="16" l="1"/>
  <c r="C43" i="1"/>
  <c r="C42" i="1"/>
  <c r="D16" i="17"/>
  <c r="A36" i="8"/>
  <c r="N4" i="16"/>
  <c r="A32" i="8"/>
  <c r="D13" i="17"/>
  <c r="D15" i="17"/>
  <c r="A28" i="8"/>
  <c r="C7" i="17"/>
  <c r="C5" i="17"/>
  <c r="D5" i="17"/>
  <c r="AY4" i="16"/>
  <c r="A24" i="8"/>
  <c r="A20" i="8"/>
  <c r="D7" i="17"/>
  <c r="D6" i="17"/>
  <c r="C8" i="17"/>
  <c r="D8" i="17"/>
  <c r="C6" i="17"/>
  <c r="C4" i="16"/>
  <c r="F4" i="16"/>
  <c r="D4" i="16"/>
  <c r="E16" i="8" l="1"/>
  <c r="C41" i="1" s="1"/>
  <c r="D11" i="1" s="1"/>
  <c r="AZ4" i="16"/>
  <c r="BA4" i="16"/>
  <c r="S4" i="16"/>
  <c r="AX4" i="16"/>
  <c r="C13" i="17"/>
  <c r="D28" i="1"/>
  <c r="C14" i="17"/>
  <c r="C15" i="17"/>
  <c r="C16" i="17"/>
  <c r="F28" i="1" l="1"/>
  <c r="P4" i="16" s="1"/>
  <c r="O4" i="16"/>
  <c r="D4" i="17"/>
  <c r="C4" i="1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74048D0-9B3D-4FDE-91C7-E84402788373}" keepAlive="1" name="Query - Admin_spend" description="Connection to the 'Admin_spend' query in the workbook." type="5" refreshedVersion="0" background="1">
    <dbPr connection="Provider=Microsoft.Mashup.OleDb.1;Data Source=$Workbook$;Location=Admin_spend;Extended Properties=&quot;&quot;" command="SELECT * FROM [Admin_spend]"/>
  </connection>
  <connection id="2" xr16:uid="{3F80DBA8-6300-4139-AB6B-5F1D66E9634B}" keepAlive="1" name="Query - LA_Details" description="Connection to the 'LA_Details' query in the workbook." type="5" refreshedVersion="0" background="1">
    <dbPr connection="Provider=Microsoft.Mashup.OleDb.1;Data Source=$Workbook$;Location=LA_Details;Extended Properties=&quot;&quot;" command="SELECT * FROM [LA_Details]"/>
  </connection>
  <connection id="3" xr16:uid="{CCEA978D-FB40-4D0D-92A8-DCB8D530ADE4}" keepAlive="1" name="Query - Number_of_households_helped_by_household_composition" description="Connection to the 'Number_of_households_helped_by_household_composition' query in the workbook." type="5" refreshedVersion="0" background="1">
    <dbPr connection="Provider=Microsoft.Mashup.OleDb.1;Data Source=$Workbook$;Location=Number_of_households_helped_by_household_composition;Extended Properties=&quot;&quot;" command="SELECT * FROM [Number_of_households_helped_by_household_composition]"/>
  </connection>
  <connection id="4" xr16:uid="{4F587173-EAC5-4BFF-9440-7DE5D59CE4F1}" keepAlive="1" name="Query - Number_of_households_helped_split_by_access_routes" description="Connection to the 'Number_of_households_helped_split_by_access_routes' query in the workbook." type="5" refreshedVersion="0" background="1">
    <dbPr connection="Provider=Microsoft.Mashup.OleDb.1;Data Source=$Workbook$;Location=Number_of_households_helped_split_by_access_routes;Extended Properties=&quot;&quot;" command="SELECT * FROM [Number_of_households_helped_split_by_access_routes]"/>
  </connection>
  <connection id="5" xr16:uid="{B8EE8669-3632-4D69-B40B-25B647E89DBD}" keepAlive="1" name="Query - Number_of_households_helped_split_by_category" description="Connection to the 'Number_of_households_helped_split_by_category' query in the workbook." type="5" refreshedVersion="0" background="1">
    <dbPr connection="Provider=Microsoft.Mashup.OleDb.1;Data Source=$Workbook$;Location=Number_of_households_helped_split_by_category;Extended Properties=&quot;&quot;" command="SELECT * FROM [Number_of_households_helped_split_by_category]"/>
  </connection>
  <connection id="6" xr16:uid="{F4F7743A-0A89-451A-98DC-D89B6A7759EA}" keepAlive="1" name="Query - Number_of_households_helped_split_by_types_of_support" description="Connection to the 'Number_of_households_helped_split_by_types_of_support' query in the workbook." type="5" refreshedVersion="0" background="1">
    <dbPr connection="Provider=Microsoft.Mashup.OleDb.1;Data Source=$Workbook$;Location=Number_of_households_helped_split_by_types_of_support;Extended Properties=&quot;&quot;" command="SELECT * FROM [Number_of_households_helped_split_by_types_of_support]"/>
  </connection>
  <connection id="7" xr16:uid="{865E1E80-8054-42E3-98C7-30298BBB4B33}" keepAlive="1" name="Query - Reporting_period" description="Connection to the 'Reporting_period' query in the workbook." type="5" refreshedVersion="0" background="1">
    <dbPr connection="Provider=Microsoft.Mashup.OleDb.1;Data Source=$Workbook$;Location=Reporting_period;Extended Properties=&quot;&quot;" command="SELECT * FROM [Reporting_period]"/>
  </connection>
  <connection id="8" xr16:uid="{D7A1AF01-CFD4-433D-B644-3AF5EBE7A829}" keepAlive="1" name="Query - Spend_by_access_routes" description="Connection to the 'Spend_by_access_routes' query in the workbook." type="5" refreshedVersion="0" background="1">
    <dbPr connection="Provider=Microsoft.Mashup.OleDb.1;Data Source=$Workbook$;Location=Spend_by_access_routes;Extended Properties=&quot;&quot;" command="SELECT * FROM [Spend_by_access_routes]"/>
  </connection>
  <connection id="9" xr16:uid="{956CBCAF-5C14-4072-A0BF-408CCA8F32DA}" keepAlive="1" name="Query - Spend_by_category" description="Connection to the 'Spend_by_category' query in the workbook." type="5" refreshedVersion="0" background="1">
    <dbPr connection="Provider=Microsoft.Mashup.OleDb.1;Data Source=$Workbook$;Location=Spend_by_category;Extended Properties=&quot;&quot;" command="SELECT * FROM [Spend_by_category]"/>
  </connection>
  <connection id="10" xr16:uid="{107B5269-90AE-4ABE-80A7-C9EDDFF0D131}" keepAlive="1" name="Query - Spend_by_household_composition" description="Connection to the 'Spend_by_household_composition' query in the workbook." type="5" refreshedVersion="0" background="1">
    <dbPr connection="Provider=Microsoft.Mashup.OleDb.1;Data Source=$Workbook$;Location=Spend_by_household_composition;Extended Properties=&quot;&quot;" command="SELECT * FROM [Spend_by_household_composition]"/>
  </connection>
  <connection id="11" xr16:uid="{C18974E1-AB04-4309-9237-DA8E0167C308}" keepAlive="1" name="Query - Spend_by_types_of_support" description="Connection to the 'Spend_by_types_of_support' query in the workbook." type="5" refreshedVersion="0" background="1">
    <dbPr connection="Provider=Microsoft.Mashup.OleDb.1;Data Source=$Workbook$;Location=Spend_by_types_of_support;Extended Properties=&quot;&quot;" command="SELECT * FROM [Spend_by_types_of_support]"/>
  </connection>
  <connection id="12" xr16:uid="{18A2728C-5F65-433E-87A5-6D08100AF151}" keepAlive="1" name="Query - Totals_with_admin" description="Connection to the 'Totals_with_admin' query in the workbook." type="5" refreshedVersion="0" background="1">
    <dbPr connection="Provider=Microsoft.Mashup.OleDb.1;Data Source=$Workbook$;Location=Totals_with_admin;Extended Properties=&quot;&quot;" command="SELECT * FROM [Totals_with_admin]"/>
  </connection>
  <connection id="13" xr16:uid="{32B71E46-292F-49DD-96F1-BAD2C4A6A28D}" keepAlive="1" name="Query - Volumes_by_access_routes" description="Connection to the 'Volumes_by_access_routes' query in the workbook." type="5" refreshedVersion="0" background="1">
    <dbPr connection="Provider=Microsoft.Mashup.OleDb.1;Data Source=$Workbook$;Location=Volumes_by_access_routes;Extended Properties=&quot;&quot;" command="SELECT * FROM [Volumes_by_access_routes]"/>
  </connection>
  <connection id="14" xr16:uid="{C7ADCFF6-2978-43DE-A454-A9CDA44E9782}" keepAlive="1" name="Query - Volumes_by_category_split" description="Connection to the 'Volumes_by_category_split' query in the workbook." type="5" refreshedVersion="0" background="1">
    <dbPr connection="Provider=Microsoft.Mashup.OleDb.1;Data Source=$Workbook$;Location=Volumes_by_category_split;Extended Properties=&quot;&quot;" command="SELECT * FROM [Volumes_by_category_split]"/>
  </connection>
  <connection id="15" xr16:uid="{2A7E2615-F0A5-473D-99E0-63F1C81C29CA}" keepAlive="1" name="Query - Volumes_by_household_composition" description="Connection to the 'Volumes_by_household_composition' query in the workbook." type="5" refreshedVersion="0" background="1">
    <dbPr connection="Provider=Microsoft.Mashup.OleDb.1;Data Source=$Workbook$;Location=Volumes_by_household_composition;Extended Properties=&quot;&quot;" command="SELECT * FROM [Volumes_by_household_composition]"/>
  </connection>
  <connection id="16" xr16:uid="{06E95A8B-3494-4F37-833D-1C514115ADAA}" keepAlive="1" name="Query - Volumes_by_types_of_support" description="Connection to the 'Volumes_by_types_of_support' query in the workbook." type="5" refreshedVersion="0" background="1">
    <dbPr connection="Provider=Microsoft.Mashup.OleDb.1;Data Source=$Workbook$;Location=Volumes_by_types_of_support;Extended Properties=&quot;&quot;" command="SELECT * FROM [Volumes_by_types_of_suppor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<sst xmlns="http://schemas.openxmlformats.org/spreadsheetml/2006/main" count="1539" uniqueCount="578">
  <si>
    <t>Guidance for completing the MI report for Household Support Fund 7 V2</t>
  </si>
  <si>
    <t>Traffic Light Guidance System</t>
  </si>
  <si>
    <t>Before completing this template, please refer to the 'MI reporting requirements' section of the detailed guidance document.</t>
  </si>
  <si>
    <t>The Traffic Light Guidance System is used throughout this workbook to help inform the user and the Section 151 Officer (Chief Finance Officer) of any outstanding required inputs.</t>
  </si>
  <si>
    <t>Please ensure you complete the following tabs:</t>
  </si>
  <si>
    <t>The green circle with a white tick indicates that the adjacent table is compliant:</t>
  </si>
  <si>
    <t>1 - Governance</t>
  </si>
  <si>
    <t>The red circle with a white cross indicates that the adjacent table is non-compliant:</t>
  </si>
  <si>
    <t>2 - Spend</t>
  </si>
  <si>
    <t>3 - Volumes</t>
  </si>
  <si>
    <t>4 - Households helped</t>
  </si>
  <si>
    <t>Each MI return should cover the actual value of grants made to vulnerable households, net of (in other words, not including) any under or late spend</t>
  </si>
  <si>
    <t xml:space="preserve">You need to return four tranches of MI as detailed in the table below. </t>
  </si>
  <si>
    <r>
      <t xml:space="preserve">When making your return to DWP; please attach and name the excel spreadsheet as follows -
Filename:   HSF7MI_RRR_MMYY (where RRR is your LA code and date of return is in MMYY format) for example Brighton &amp; Hove Unitary Authority's August 2025 return would be labelled 
</t>
    </r>
    <r>
      <rPr>
        <b/>
        <sz val="12"/>
        <color rgb="FF000000"/>
        <rFont val="Arial"/>
        <family val="2"/>
      </rPr>
      <t xml:space="preserve">HSF7MI_007_0825 xlsx. </t>
    </r>
  </si>
  <si>
    <r>
      <t xml:space="preserve">Send the completed MI, </t>
    </r>
    <r>
      <rPr>
        <b/>
        <sz val="12"/>
        <color theme="1"/>
        <rFont val="Arial"/>
        <family val="2"/>
      </rPr>
      <t xml:space="preserve">including the name of your LA in the subject line </t>
    </r>
    <r>
      <rPr>
        <sz val="12"/>
        <color theme="1"/>
        <rFont val="Arial"/>
        <family val="2"/>
      </rPr>
      <t xml:space="preserve">to the DWP to: </t>
    </r>
  </si>
  <si>
    <t>lawelfare.pdt@dwp.gov.uk</t>
  </si>
  <si>
    <t>Your MI return must be signed off by your Section 151 Officer / Chief Finance Officer.  Please ask them to complete Table 3 to provide assurance on the correctness of the reported spend.  We also require you to copy your Section 151 Officer / CFO into your return email when submitting your MI return to DWP</t>
  </si>
  <si>
    <t xml:space="preserve">Reasonable administration costs are funded as part of the grant. </t>
  </si>
  <si>
    <t>HSF7 MI return</t>
  </si>
  <si>
    <t>1) LA details</t>
  </si>
  <si>
    <r>
      <t xml:space="preserve">Notes
To complete the Governance tab, please ensure to:
a) choose your Local Authority name in Table 1
b) choose the reporting period to which your return applies in Table 2
c) enter the return date in Table 2 (dd/mm/yyyy)
d) complete all cells in Tables 3 and Table 4
e) There is the option to provide any relevant information or details regarding your MI return in Table 6.
A summary and explanation of the traffic light system is included below and in the
guidance tab. It details how the system is applied throughout the template.
When a green circle with a white tick appears next to Tables 1 to 4, the adjacent tables are compliant.
</t>
    </r>
    <r>
      <rPr>
        <b/>
        <u/>
        <sz val="12"/>
        <rFont val="Arial"/>
        <family val="2"/>
      </rPr>
      <t>When a green circle with a white tick appears in Table 1 'Has the return been completed in full?', the report is compliant and ready for submission.</t>
    </r>
  </si>
  <si>
    <t>Local authority</t>
  </si>
  <si>
    <t>LA code</t>
  </si>
  <si>
    <t>Has the return been completed in full?</t>
  </si>
  <si>
    <t>2) Reporting period</t>
  </si>
  <si>
    <t>Reporting period</t>
  </si>
  <si>
    <t>Report type</t>
  </si>
  <si>
    <t>Return date (dd/mm/yyyy)</t>
  </si>
  <si>
    <t>01/04/2025 - 31/03/2026</t>
  </si>
  <si>
    <t xml:space="preserve"> 3) Section 151 officer sign off</t>
  </si>
  <si>
    <t>I have reviewed the financial procedures in place and I am satisfied that they are robust enough to protect public funds and that the total Grant amount claimed by the Grant Recipient in this template was exclusively used for the purposes set out in the Grant Determination Letter between the Grant Recipient and the Secretary of State for Work and Pensions in respect of the delivery of the Household Support Fund:</t>
  </si>
  <si>
    <t>Section 151 officer signature</t>
  </si>
  <si>
    <t>Section 151 officer's email</t>
  </si>
  <si>
    <t xml:space="preserve">4) Governance </t>
  </si>
  <si>
    <t>Is the Section 151 officer / CFO copied into the return email? (dropdown)</t>
  </si>
  <si>
    <t>LA's single point of contact (SPOC)</t>
  </si>
  <si>
    <t>5) Totals</t>
  </si>
  <si>
    <t>Total amount provided to vulnerable households (£)</t>
  </si>
  <si>
    <t>Admin costs (£)</t>
  </si>
  <si>
    <t>Total LA spend (£)</t>
  </si>
  <si>
    <t>Allocation (£)</t>
  </si>
  <si>
    <t>Percentage of allocation spent (%)</t>
  </si>
  <si>
    <t>6) Notes</t>
  </si>
  <si>
    <t xml:space="preserve">The traffic light guidance system is used throughout this workbook to help inform the user and the Section 151 Officer/Chief Finance Officer of any outstanding required inputs. The icons can be found next to each table. </t>
  </si>
  <si>
    <t xml:space="preserve">The green circle with a white tick indicates that the adjacent table is compliant: </t>
  </si>
  <si>
    <t>For LA-PED use only:</t>
  </si>
  <si>
    <t>Governance</t>
  </si>
  <si>
    <t>Spend</t>
  </si>
  <si>
    <t>Volumes</t>
  </si>
  <si>
    <t>Households helped</t>
  </si>
  <si>
    <t>End</t>
  </si>
  <si>
    <t>01/04/2025 - 30/06/2025</t>
  </si>
  <si>
    <t>01/04/2025 - 30/09/2025</t>
  </si>
  <si>
    <t>01/04/2025 - 31/12/2025</t>
  </si>
  <si>
    <t>HSF6 Spend</t>
  </si>
  <si>
    <t>Notes</t>
  </si>
  <si>
    <t xml:space="preserve">
The totals cells which auto populate have been greyed out and locked for editing. Please only input into the green cells. 
The totals in the auto populated cells of tables 7, 8 and 9 must be the same. The totals for tables 10 and 11 combined must equal the separate sums of tables 7, 8 and 9 for the return to be compliant. 
Please ensure that any spend figures you provide are presented to 2 decimal places, please input values in full (e.g. 120,000.00) to enable us to process the return accordingly. Only numbers (eg 123) can be entered into each cell. If any other format is inputted an error message will appear. If this is not followed your MI return will be returned for completion.
The traffic light system will help you ensure the template is compliant. For the return to be compliant, all traffic lights must be green with a white tick. 
If there is no spend to report, in order to enable the green light with white tick next to each table, the cells should still be completed with 0 (zero as a numerical value rather than typing out 'NIL', for example). This will help us process the return promptly for you.
'Has the spend tab been completed correctly?' - the traffic light will turn green with a white tick once Tables 7 to 12 are compliant.
				</t>
  </si>
  <si>
    <t>7) Admin and evaluation spend</t>
  </si>
  <si>
    <t>Traffic light check</t>
  </si>
  <si>
    <t>Admin spend (including evaluation spend)</t>
  </si>
  <si>
    <t>Evaluation spend only</t>
  </si>
  <si>
    <t>Has the spend tab been completed correctly?</t>
  </si>
  <si>
    <t>8) Total spend (£) split by household composition</t>
  </si>
  <si>
    <t>Households with children (£)</t>
  </si>
  <si>
    <t>Households with pensioners (£)</t>
  </si>
  <si>
    <t>Households with a disabled person (£)</t>
  </si>
  <si>
    <t>Other households (£)</t>
  </si>
  <si>
    <t>Total amount provided to vulnerable households (by household composition) (£)</t>
  </si>
  <si>
    <t>9) Total spend (£) split by types of support</t>
  </si>
  <si>
    <t>Vouchers (£)</t>
  </si>
  <si>
    <t>Cash awards (£)</t>
  </si>
  <si>
    <t>Third party organisations (£)</t>
  </si>
  <si>
    <t>Tangible items (£)</t>
  </si>
  <si>
    <t>Other (£)</t>
  </si>
  <si>
    <t>Total amount provided to vulnerable households (by types of support) (£)</t>
  </si>
  <si>
    <t>10) Total spend (£) split by access routes</t>
  </si>
  <si>
    <t>Application-based support (£)</t>
  </si>
  <si>
    <t>Proactive support (£)</t>
  </si>
  <si>
    <t>Total amount provided to vulnerable households (by access routes) (£)</t>
  </si>
  <si>
    <t>11) Total crisis support spend (£) split by category</t>
  </si>
  <si>
    <t>Energy and water (£)</t>
  </si>
  <si>
    <t>Wider essentials (£)</t>
  </si>
  <si>
    <t>Housing costs (£)                                 (Please also compete table 13)</t>
  </si>
  <si>
    <t>Food (£)</t>
  </si>
  <si>
    <t>Total spend (by category) (£)</t>
  </si>
  <si>
    <t>12) Total preventative support spend (£) split by category</t>
  </si>
  <si>
    <t>Advice services (£)</t>
  </si>
  <si>
    <t>Skills (£)</t>
  </si>
  <si>
    <t>Community infrastructure/support (£)</t>
  </si>
  <si>
    <t>Energy efficiency (£)</t>
  </si>
  <si>
    <t>13) Total housing Costs</t>
  </si>
  <si>
    <t>If you have reported spend on housing costs, please confirm which of the following applies (dropdown):</t>
  </si>
  <si>
    <t>If you have reported spend on Housing Costs, please confirm the particular groups and types of support that you have provided including value of spend. If this is zero please input N/A:</t>
  </si>
  <si>
    <t>1. Spend on groups eligible for DHP due to DHP funding being exhausted, or we anticipate it being exhausted by the end of the financial year</t>
  </si>
  <si>
    <t>2. Spend on group(s) other than those who would be eligible for DHP</t>
  </si>
  <si>
    <t>3. A combination of 1 and 2</t>
  </si>
  <si>
    <t>4. Not applicable (no housing costs spend)</t>
  </si>
  <si>
    <t>1. Spend on groups eligible for DHP due to anticipation of DHP funding being exhausted</t>
  </si>
  <si>
    <t>3. A combination of 1. and 2</t>
  </si>
  <si>
    <t>4. Not applicable (no Housing Costs spend)</t>
  </si>
  <si>
    <t>HSF7 Volumes</t>
  </si>
  <si>
    <t xml:space="preserve">Notes
The totals cells which autopopulate have been greyed out and locked for editing. Please only input into the blue cells.                                                                      
Please only input whole numbers. If any other format is inputted an error message will appear. If this is not followed your MI return will be returned for completion.
The traffic light system will help you ensure the template is compliant. For the return to be compliant, all traffic lights must be
green with a white tick.
If there are no volumes to report, in order to enable the green light with white tick next to each table, the cells should still be completed
with 0 (zero as a numerical value rather than typing out 'NIL', for example.)
			</t>
  </si>
  <si>
    <t>14) Total volume of awards split by household composition</t>
  </si>
  <si>
    <t>Households with children</t>
  </si>
  <si>
    <t>Households with pensioners</t>
  </si>
  <si>
    <t>Households with a disabled person</t>
  </si>
  <si>
    <t>Other households</t>
  </si>
  <si>
    <t>Total volume of awards (by household composition)</t>
  </si>
  <si>
    <t>15) Total volume of awards split by types of support</t>
  </si>
  <si>
    <t>Vouchers</t>
  </si>
  <si>
    <t>Cash awards</t>
  </si>
  <si>
    <t>Third party organisations</t>
  </si>
  <si>
    <t>Tangible items</t>
  </si>
  <si>
    <t>Other</t>
  </si>
  <si>
    <t>Total volume of awards (by types of support)</t>
  </si>
  <si>
    <t>16) Total volume of awards split by access routes</t>
  </si>
  <si>
    <t>Application-based support</t>
  </si>
  <si>
    <t>Proactive support</t>
  </si>
  <si>
    <t>Other support</t>
  </si>
  <si>
    <t>Total volume of awards (by access routes)</t>
  </si>
  <si>
    <t>17) Volume of crisis support awards split by category</t>
  </si>
  <si>
    <t>Energy and water</t>
  </si>
  <si>
    <t>Wider essentials</t>
  </si>
  <si>
    <t xml:space="preserve">Housing costs                            </t>
  </si>
  <si>
    <t>Food</t>
  </si>
  <si>
    <t>Total volume of awards (by crisis support category)</t>
  </si>
  <si>
    <t>18) Volume of preventative support awards split by category</t>
  </si>
  <si>
    <t>Advice services</t>
  </si>
  <si>
    <t>Skills</t>
  </si>
  <si>
    <t>Community infrastructure/support</t>
  </si>
  <si>
    <t>Energy efficiency</t>
  </si>
  <si>
    <t>Total volume of awards (by preventative support category)</t>
  </si>
  <si>
    <t>HSF7 Number of households helped</t>
  </si>
  <si>
    <t xml:space="preserve">
The totals cells which autopopulate have been greyed out and locked for editing. Please only input into the blue cells.
Please only input whole numbers. If any other format is inputted an error message will appear. If this is not followed your MI return will be returned for completion
The traffic light system will help you ensure the template is compliant. For the return to be compliant, all traffic lights must be green with a white tick.
If there are no numbers on which to report, in order to enable the green light with white tick next to each table, the cells should still be completed with 0 (zero as a numerical value rather than typing out 'NIL', for example). 
				</t>
  </si>
  <si>
    <t>19) Total number of households helped split by household composition</t>
  </si>
  <si>
    <t>Total number of vulnerable households helped (by household composition)</t>
  </si>
  <si>
    <t>20) Total number of households helped split by types of support</t>
  </si>
  <si>
    <t>Total number of vulnerable households helped (by types of support)</t>
  </si>
  <si>
    <t>21) Total number of households helped from crisis support split by category</t>
  </si>
  <si>
    <t>Total number of vulnerable households helped (by access routes)</t>
  </si>
  <si>
    <t>22) Total number of households helped split by category</t>
  </si>
  <si>
    <t xml:space="preserve">Wider essentials </t>
  </si>
  <si>
    <t xml:space="preserve">Housing costs </t>
  </si>
  <si>
    <t>Total number of vulnerable households helped (by crisis supoort category)</t>
  </si>
  <si>
    <t>23) Total number of households helped from preventative support split by category</t>
  </si>
  <si>
    <t>Total number of vulnerable households helped (by preventative supoort category)</t>
  </si>
  <si>
    <t>LA Name</t>
  </si>
  <si>
    <t>LA Code</t>
  </si>
  <si>
    <t>Quartiles (based on allocation value)</t>
  </si>
  <si>
    <t>Geographical area</t>
  </si>
  <si>
    <t>Rural Urban Classification 2011 (6 fold)</t>
  </si>
  <si>
    <t>Rural Urban Classification 2011 (3 fold)</t>
  </si>
  <si>
    <t>Barking &amp; Dagenham</t>
  </si>
  <si>
    <t>LA132</t>
  </si>
  <si>
    <t>Q2</t>
  </si>
  <si>
    <t>London</t>
  </si>
  <si>
    <t>Urban with Major Conurbation</t>
  </si>
  <si>
    <t>Predominantly Urban</t>
  </si>
  <si>
    <t>Barnet</t>
  </si>
  <si>
    <t>LA133</t>
  </si>
  <si>
    <t>Q3</t>
  </si>
  <si>
    <t>Barnsley</t>
  </si>
  <si>
    <t>LA098</t>
  </si>
  <si>
    <t>Yorkshire and The Humber</t>
  </si>
  <si>
    <t>Urban with Minor Conurbation</t>
  </si>
  <si>
    <t>Bath &amp; North East Somerset UA</t>
  </si>
  <si>
    <t>LA001</t>
  </si>
  <si>
    <t>Q1</t>
  </si>
  <si>
    <t>South West</t>
  </si>
  <si>
    <t>Urban with Significant Rural</t>
  </si>
  <si>
    <t>Bedford UA</t>
  </si>
  <si>
    <t>LA002</t>
  </si>
  <si>
    <t>East of England</t>
  </si>
  <si>
    <t>Bexley</t>
  </si>
  <si>
    <t>LA134</t>
  </si>
  <si>
    <t>Birmingham</t>
  </si>
  <si>
    <t>LA107</t>
  </si>
  <si>
    <t>Q4</t>
  </si>
  <si>
    <t>West Midlands</t>
  </si>
  <si>
    <t>Blackburn with Darwen UA</t>
  </si>
  <si>
    <t>LA003</t>
  </si>
  <si>
    <t>North West</t>
  </si>
  <si>
    <t>Urban with City and Town</t>
  </si>
  <si>
    <t>Blackpool UA</t>
  </si>
  <si>
    <t>LA004</t>
  </si>
  <si>
    <t>Bolton</t>
  </si>
  <si>
    <t>LA083</t>
  </si>
  <si>
    <t>Bournemouth, Christchurch and Poole UA</t>
  </si>
  <si>
    <t>LA005</t>
  </si>
  <si>
    <t>Bracknell Forest UA</t>
  </si>
  <si>
    <t>LA006</t>
  </si>
  <si>
    <t>South East</t>
  </si>
  <si>
    <t>Bradford</t>
  </si>
  <si>
    <t>LA114</t>
  </si>
  <si>
    <t>Brent</t>
  </si>
  <si>
    <t>LA135</t>
  </si>
  <si>
    <t>Brighton &amp; Hove UA</t>
  </si>
  <si>
    <t>LA007</t>
  </si>
  <si>
    <t>Bristol UA</t>
  </si>
  <si>
    <t>LA008</t>
  </si>
  <si>
    <t>Bromley</t>
  </si>
  <si>
    <t>LA136</t>
  </si>
  <si>
    <t>Buckinghamshire UA</t>
  </si>
  <si>
    <t>LA009</t>
  </si>
  <si>
    <t>Bury</t>
  </si>
  <si>
    <t>LA084</t>
  </si>
  <si>
    <t>Calderdale</t>
  </si>
  <si>
    <t>LA115</t>
  </si>
  <si>
    <t>Cambridgeshire</t>
  </si>
  <si>
    <t>LA010</t>
  </si>
  <si>
    <t>Largely Rural</t>
  </si>
  <si>
    <t>Predominantly Rural</t>
  </si>
  <si>
    <t>Camden</t>
  </si>
  <si>
    <t>LA120</t>
  </si>
  <si>
    <t>Central Bedfordshire UA</t>
  </si>
  <si>
    <t>LA011</t>
  </si>
  <si>
    <t>Cheshire East UA</t>
  </si>
  <si>
    <t>LA012</t>
  </si>
  <si>
    <t>Cheshire West and Chester UA</t>
  </si>
  <si>
    <t>LA013</t>
  </si>
  <si>
    <t>City of London</t>
  </si>
  <si>
    <t>LA119</t>
  </si>
  <si>
    <t>City of Nottingham UA</t>
  </si>
  <si>
    <t>LA014</t>
  </si>
  <si>
    <t>East Midlands</t>
  </si>
  <si>
    <t>Cornwall UA</t>
  </si>
  <si>
    <t>LA015</t>
  </si>
  <si>
    <t>Mainly Rural</t>
  </si>
  <si>
    <t>Coventry</t>
  </si>
  <si>
    <t>LA108</t>
  </si>
  <si>
    <t>Croydon</t>
  </si>
  <si>
    <t>LA137</t>
  </si>
  <si>
    <t>Cumberland</t>
  </si>
  <si>
    <t>LA016</t>
  </si>
  <si>
    <t>Darlington UA</t>
  </si>
  <si>
    <t>LA017</t>
  </si>
  <si>
    <t>North East</t>
  </si>
  <si>
    <t>Derby City UA</t>
  </si>
  <si>
    <t>LA018</t>
  </si>
  <si>
    <t>Derbyshire</t>
  </si>
  <si>
    <t>LA019</t>
  </si>
  <si>
    <t>Devon</t>
  </si>
  <si>
    <t>LA020</t>
  </si>
  <si>
    <t>Doncaster</t>
  </si>
  <si>
    <t>LA099</t>
  </si>
  <si>
    <t>Dorset UA</t>
  </si>
  <si>
    <t>LA021</t>
  </si>
  <si>
    <t>Dudley</t>
  </si>
  <si>
    <t>LA109</t>
  </si>
  <si>
    <t>Durham UA</t>
  </si>
  <si>
    <t>LA022</t>
  </si>
  <si>
    <t>Ealing</t>
  </si>
  <si>
    <t>LA138</t>
  </si>
  <si>
    <t>East Riding of Yorkshire UA</t>
  </si>
  <si>
    <t>LA023</t>
  </si>
  <si>
    <t>East Sussex</t>
  </si>
  <si>
    <t>LA024</t>
  </si>
  <si>
    <t>Enfield</t>
  </si>
  <si>
    <t>LA139</t>
  </si>
  <si>
    <t>Essex</t>
  </si>
  <si>
    <t>LA025</t>
  </si>
  <si>
    <t>Gateshead</t>
  </si>
  <si>
    <t>LA102</t>
  </si>
  <si>
    <t>Gloucestershire</t>
  </si>
  <si>
    <t>LA026</t>
  </si>
  <si>
    <t>Greenwich</t>
  </si>
  <si>
    <t>LA121</t>
  </si>
  <si>
    <t>Hackney</t>
  </si>
  <si>
    <t>LA122</t>
  </si>
  <si>
    <t>Halton UA</t>
  </si>
  <si>
    <t>LA027</t>
  </si>
  <si>
    <t>Hammersmith &amp; Fulham</t>
  </si>
  <si>
    <t>LA123</t>
  </si>
  <si>
    <t>Hampshire</t>
  </si>
  <si>
    <t>LA028</t>
  </si>
  <si>
    <t>Haringey</t>
  </si>
  <si>
    <t>LA140</t>
  </si>
  <si>
    <t>Harrow</t>
  </si>
  <si>
    <t>LA141</t>
  </si>
  <si>
    <t>Hartlepool UA</t>
  </si>
  <si>
    <t>LA029</t>
  </si>
  <si>
    <t>Havering</t>
  </si>
  <si>
    <t>LA142</t>
  </si>
  <si>
    <t>Herefordshire UA</t>
  </si>
  <si>
    <t>LA030</t>
  </si>
  <si>
    <t>Hertfordshire</t>
  </si>
  <si>
    <t>LA031</t>
  </si>
  <si>
    <t>Hillingdon</t>
  </si>
  <si>
    <t>LA143</t>
  </si>
  <si>
    <t>Hounslow</t>
  </si>
  <si>
    <t>LA144</t>
  </si>
  <si>
    <t>Isle of Wight UA</t>
  </si>
  <si>
    <t>LA032</t>
  </si>
  <si>
    <t>Isles of Scilly</t>
  </si>
  <si>
    <t>LA033</t>
  </si>
  <si>
    <t>Islington</t>
  </si>
  <si>
    <t>LA124</t>
  </si>
  <si>
    <t>Kensington &amp; Chelsea</t>
  </si>
  <si>
    <t>LA125</t>
  </si>
  <si>
    <t>Kent</t>
  </si>
  <si>
    <t>LA034</t>
  </si>
  <si>
    <t>Kingston upon Hull UA</t>
  </si>
  <si>
    <t>LA035</t>
  </si>
  <si>
    <t>Kingston upon Thames</t>
  </si>
  <si>
    <t>LA145</t>
  </si>
  <si>
    <t>Kirklees</t>
  </si>
  <si>
    <t>LA116</t>
  </si>
  <si>
    <t>Knowsley</t>
  </si>
  <si>
    <t>LA093</t>
  </si>
  <si>
    <t>Lambeth</t>
  </si>
  <si>
    <t>LA126</t>
  </si>
  <si>
    <t>Lancashire</t>
  </si>
  <si>
    <t>LA036</t>
  </si>
  <si>
    <t>Leeds</t>
  </si>
  <si>
    <t>LA117</t>
  </si>
  <si>
    <t>Leicester City UA</t>
  </si>
  <si>
    <t>LA037</t>
  </si>
  <si>
    <t>Leicestershire</t>
  </si>
  <si>
    <t>LA038</t>
  </si>
  <si>
    <t>Lewisham</t>
  </si>
  <si>
    <t>LA127</t>
  </si>
  <si>
    <t>Lincolnshire</t>
  </si>
  <si>
    <t>LA039</t>
  </si>
  <si>
    <t>Liverpool</t>
  </si>
  <si>
    <t>LA094</t>
  </si>
  <si>
    <t>Luton UA</t>
  </si>
  <si>
    <t>LA040</t>
  </si>
  <si>
    <t>Manchester</t>
  </si>
  <si>
    <t>LA085</t>
  </si>
  <si>
    <t>Medway Council</t>
  </si>
  <si>
    <t>LA071</t>
  </si>
  <si>
    <t>Merton</t>
  </si>
  <si>
    <t>LA146</t>
  </si>
  <si>
    <t>Middlesbrough UA</t>
  </si>
  <si>
    <t>LA041</t>
  </si>
  <si>
    <t>Milton Keynes UA</t>
  </si>
  <si>
    <t>LA042</t>
  </si>
  <si>
    <t>Newcastle upon Tyne</t>
  </si>
  <si>
    <t>LA103</t>
  </si>
  <si>
    <t>Newham</t>
  </si>
  <si>
    <t>LA147</t>
  </si>
  <si>
    <t>Norfolk</t>
  </si>
  <si>
    <t>LA043</t>
  </si>
  <si>
    <t>North East Lincolnshire UA</t>
  </si>
  <si>
    <t>LA044</t>
  </si>
  <si>
    <t>North Lincolnshire UA</t>
  </si>
  <si>
    <t>LA045</t>
  </si>
  <si>
    <t>North Northamptonshire</t>
  </si>
  <si>
    <t>LA048</t>
  </si>
  <si>
    <t>North Somerset UA</t>
  </si>
  <si>
    <t>LA046</t>
  </si>
  <si>
    <t>North Tyneside</t>
  </si>
  <si>
    <t>LA104</t>
  </si>
  <si>
    <t>North Yorkshire</t>
  </si>
  <si>
    <t>LA047</t>
  </si>
  <si>
    <t>Northumberland UA</t>
  </si>
  <si>
    <t>LA049</t>
  </si>
  <si>
    <t>Nottinghamshire</t>
  </si>
  <si>
    <t>LA050</t>
  </si>
  <si>
    <t>Oldham</t>
  </si>
  <si>
    <t>LA086</t>
  </si>
  <si>
    <t>Oxfordshire</t>
  </si>
  <si>
    <t>LA051</t>
  </si>
  <si>
    <t>Peterborough UA</t>
  </si>
  <si>
    <t>LA052</t>
  </si>
  <si>
    <t>Plymouth UA</t>
  </si>
  <si>
    <t>LA053</t>
  </si>
  <si>
    <t>Portsmouth UA</t>
  </si>
  <si>
    <t>LA054</t>
  </si>
  <si>
    <t>Reading UA</t>
  </si>
  <si>
    <t>LA055</t>
  </si>
  <si>
    <t>Redbridge</t>
  </si>
  <si>
    <t>LA148</t>
  </si>
  <si>
    <t>Redcar &amp; Cleveland UA</t>
  </si>
  <si>
    <t>LA056</t>
  </si>
  <si>
    <t>Richmond upon Thames</t>
  </si>
  <si>
    <t>LA149</t>
  </si>
  <si>
    <t>Rochdale</t>
  </si>
  <si>
    <t>LA087</t>
  </si>
  <si>
    <t>Rotherham</t>
  </si>
  <si>
    <t>LA100</t>
  </si>
  <si>
    <t>Rutland UA</t>
  </si>
  <si>
    <t>LA057</t>
  </si>
  <si>
    <t>Salford</t>
  </si>
  <si>
    <t>LA088</t>
  </si>
  <si>
    <t>Sandwell</t>
  </si>
  <si>
    <t>LA110</t>
  </si>
  <si>
    <t>Sefton</t>
  </si>
  <si>
    <t>LA096</t>
  </si>
  <si>
    <t>Sheffield</t>
  </si>
  <si>
    <t>LA101</t>
  </si>
  <si>
    <t>Shropshire UA</t>
  </si>
  <si>
    <t>LA058</t>
  </si>
  <si>
    <t>Slough UA</t>
  </si>
  <si>
    <t>LA059</t>
  </si>
  <si>
    <t>Solihull</t>
  </si>
  <si>
    <t>LA111</t>
  </si>
  <si>
    <t>Somerset</t>
  </si>
  <si>
    <t>LA060</t>
  </si>
  <si>
    <t>South Gloucestershire UA</t>
  </si>
  <si>
    <t>LA061</t>
  </si>
  <si>
    <t>South Tyneside</t>
  </si>
  <si>
    <t>LA105</t>
  </si>
  <si>
    <t>Southampton UA</t>
  </si>
  <si>
    <t>LA062</t>
  </si>
  <si>
    <t>Southend-on-Sea UA</t>
  </si>
  <si>
    <t>LA063</t>
  </si>
  <si>
    <t>Southwark</t>
  </si>
  <si>
    <t>LA128</t>
  </si>
  <si>
    <t>St Helens</t>
  </si>
  <si>
    <t>LA095</t>
  </si>
  <si>
    <t>Staffordshire</t>
  </si>
  <si>
    <t>LA064</t>
  </si>
  <si>
    <t>Stockport</t>
  </si>
  <si>
    <t>LA089</t>
  </si>
  <si>
    <t>Stockton-on-Tees UA</t>
  </si>
  <si>
    <t>LA065</t>
  </si>
  <si>
    <t>Stoke-on-Trent UA</t>
  </si>
  <si>
    <t>LA066</t>
  </si>
  <si>
    <t>Suffolk</t>
  </si>
  <si>
    <t>LA067</t>
  </si>
  <si>
    <t>Sunderland</t>
  </si>
  <si>
    <t>LA106</t>
  </si>
  <si>
    <t>Surrey</t>
  </si>
  <si>
    <t>LA068</t>
  </si>
  <si>
    <t>Sutton</t>
  </si>
  <si>
    <t>LA150</t>
  </si>
  <si>
    <t>Swindon UA</t>
  </si>
  <si>
    <t>LA069</t>
  </si>
  <si>
    <t>Tameside</t>
  </si>
  <si>
    <t>LA090</t>
  </si>
  <si>
    <t>Telford and the Wrekin UA</t>
  </si>
  <si>
    <t>LA070</t>
  </si>
  <si>
    <t>Thurrock UA</t>
  </si>
  <si>
    <t>LA072</t>
  </si>
  <si>
    <t>Torbay UA</t>
  </si>
  <si>
    <t>LA073</t>
  </si>
  <si>
    <t>Tower Hamlets</t>
  </si>
  <si>
    <t>LA129</t>
  </si>
  <si>
    <t>Trafford</t>
  </si>
  <si>
    <t>LA091</t>
  </si>
  <si>
    <t>Wakefield</t>
  </si>
  <si>
    <t>LA118</t>
  </si>
  <si>
    <t>Walsall</t>
  </si>
  <si>
    <t>LA112</t>
  </si>
  <si>
    <t>Waltham Forest</t>
  </si>
  <si>
    <t>LA151</t>
  </si>
  <si>
    <t>Wandsworth</t>
  </si>
  <si>
    <t>LA130</t>
  </si>
  <si>
    <t>Warrington UA</t>
  </si>
  <si>
    <t>LA074</t>
  </si>
  <si>
    <t>Warwickshire</t>
  </si>
  <si>
    <t>LA075</t>
  </si>
  <si>
    <t>West Berkshire UA</t>
  </si>
  <si>
    <t>LA076</t>
  </si>
  <si>
    <t>West Northamptonshire</t>
  </si>
  <si>
    <t>LA152</t>
  </si>
  <si>
    <t>West Sussex</t>
  </si>
  <si>
    <t>LA077</t>
  </si>
  <si>
    <t>Westminster</t>
  </si>
  <si>
    <t>LA131</t>
  </si>
  <si>
    <t>Westmorland and Furness</t>
  </si>
  <si>
    <t>LA153</t>
  </si>
  <si>
    <t>Wigan</t>
  </si>
  <si>
    <t>LA092</t>
  </si>
  <si>
    <t>Wiltshire UA</t>
  </si>
  <si>
    <t>LA078</t>
  </si>
  <si>
    <t>Windsor &amp; Maidenhead UA</t>
  </si>
  <si>
    <t>LA079</t>
  </si>
  <si>
    <t>Wirral</t>
  </si>
  <si>
    <t>LA097</t>
  </si>
  <si>
    <t>Wokingham UA</t>
  </si>
  <si>
    <t>LA080</t>
  </si>
  <si>
    <t>Wolverhampton</t>
  </si>
  <si>
    <t>LA113</t>
  </si>
  <si>
    <t>Worcestershire</t>
  </si>
  <si>
    <t>LA081</t>
  </si>
  <si>
    <t>York UA</t>
  </si>
  <si>
    <t>LA082</t>
  </si>
  <si>
    <t>Checksums for the spend</t>
  </si>
  <si>
    <t>Should be 0 if true</t>
  </si>
  <si>
    <t>Total spend inc admin:</t>
  </si>
  <si>
    <t>By households</t>
  </si>
  <si>
    <t>By categories</t>
  </si>
  <si>
    <t>By types of support</t>
  </si>
  <si>
    <t>By access routes</t>
  </si>
  <si>
    <t>Total £ by household composition checksum</t>
  </si>
  <si>
    <t>Total £ by category checksum</t>
  </si>
  <si>
    <t>Total £ by type of support checksum</t>
  </si>
  <si>
    <t>Total £ by access route checksum</t>
  </si>
  <si>
    <t>LA name</t>
  </si>
  <si>
    <t>HSF7 Allocation</t>
  </si>
  <si>
    <t>West northamptonshire</t>
  </si>
  <si>
    <t>Backend dataset</t>
  </si>
  <si>
    <t>Local Authority</t>
  </si>
  <si>
    <t>Region</t>
  </si>
  <si>
    <t>Date returned to DWP</t>
  </si>
  <si>
    <t>Section 151 Name</t>
  </si>
  <si>
    <t>Section 151 Email</t>
  </si>
  <si>
    <t>Has S151/CFO been copied in?</t>
  </si>
  <si>
    <t>LA SPOC</t>
  </si>
  <si>
    <t>HSF 7 Allocation</t>
  </si>
  <si>
    <t>Total LA Spend (inc. admin) (£)</t>
  </si>
  <si>
    <t>Percentage of allocation spent</t>
  </si>
  <si>
    <t xml:space="preserve">Evaluation spend only </t>
  </si>
  <si>
    <t>Housing costs (£)</t>
  </si>
  <si>
    <t>Other crisis (£)</t>
  </si>
  <si>
    <t>Advice Services (£)</t>
  </si>
  <si>
    <t>Other preventative (£)</t>
  </si>
  <si>
    <t>Other types of support (£)</t>
  </si>
  <si>
    <t>Other access routes  (£)</t>
  </si>
  <si>
    <t>Housing cost spend category</t>
  </si>
  <si>
    <t>Housing costs additional information</t>
  </si>
  <si>
    <t>Total spend by household composition (£)</t>
  </si>
  <si>
    <t>Total crisis spend by category (£)</t>
  </si>
  <si>
    <t>Total preventative spend by category (£)</t>
  </si>
  <si>
    <t>Total spend by type of support (£)</t>
  </si>
  <si>
    <t>Total spend by access route (£)</t>
  </si>
  <si>
    <t>Household with Children (Vol.)</t>
  </si>
  <si>
    <t>Households with Pensioners (Vol.)</t>
  </si>
  <si>
    <t>Households with a Disabled Person (Vol.)</t>
  </si>
  <si>
    <t>Other households (Vol.)</t>
  </si>
  <si>
    <t>Energy and Water (Vol.)</t>
  </si>
  <si>
    <t>Wider essentials (Vol.)</t>
  </si>
  <si>
    <t>Housing costs (Vol.)</t>
  </si>
  <si>
    <t>Food (Vol)</t>
  </si>
  <si>
    <t>Other Crisis (Vol.)</t>
  </si>
  <si>
    <t>Advice Services (Vol.)</t>
  </si>
  <si>
    <t>Skills (Vol.)</t>
  </si>
  <si>
    <t>Community infrastructure/support (Vol.)</t>
  </si>
  <si>
    <t>Energy efficiency (Vol.)</t>
  </si>
  <si>
    <t>Other Preventative (Vol.)</t>
  </si>
  <si>
    <t>Vouchers (Vol.)</t>
  </si>
  <si>
    <t>Cash awards (Vol.)</t>
  </si>
  <si>
    <t>Third Party Organisations (Vol.)</t>
  </si>
  <si>
    <t>Tangible items (Vol.)</t>
  </si>
  <si>
    <t>Other (Vol.)</t>
  </si>
  <si>
    <t>Application-based support (Vol.)</t>
  </si>
  <si>
    <t>Proactive support (Vol.)</t>
  </si>
  <si>
    <t>Other support (Vol.)</t>
  </si>
  <si>
    <t>Total by household composition (Vol.)</t>
  </si>
  <si>
    <t>Total by crisis categories (Vol.)</t>
  </si>
  <si>
    <t>Total by preventative categories (Vol.)</t>
  </si>
  <si>
    <t>Total by type of support (Vol.)</t>
  </si>
  <si>
    <t>Total by access route (Vol.)</t>
  </si>
  <si>
    <t>Households with Children (NoHH)</t>
  </si>
  <si>
    <t>Households with Pensioners (NoHH)</t>
  </si>
  <si>
    <t>Households with a Disabled Person (NoHH)</t>
  </si>
  <si>
    <t>Other households (NoHH)</t>
  </si>
  <si>
    <t>Energy and Water (NoHH)</t>
  </si>
  <si>
    <t>Wider Essentials (NoHH)</t>
  </si>
  <si>
    <t>Housing Costs (NoHH)</t>
  </si>
  <si>
    <t>Food (NoHH)</t>
  </si>
  <si>
    <t>Other crisis (NoHH)</t>
  </si>
  <si>
    <t>Advice Services (NoHH)</t>
  </si>
  <si>
    <t>Skills (NoHH)</t>
  </si>
  <si>
    <t>Community infrastructure/support (NoHH)</t>
  </si>
  <si>
    <t>Energy efficiency (NoHH)</t>
  </si>
  <si>
    <t>Other Preventative (NoHH)</t>
  </si>
  <si>
    <t>Vouchers (NoHH)</t>
  </si>
  <si>
    <t>Cash Awards (NoHH)</t>
  </si>
  <si>
    <t>Third Party Organisations (NoHH)</t>
  </si>
  <si>
    <t>Tangible Items (NoHH)</t>
  </si>
  <si>
    <t>Other (NoHH)</t>
  </si>
  <si>
    <t>Application-based support (NoHH)</t>
  </si>
  <si>
    <t>Proactive support (NoHH)</t>
  </si>
  <si>
    <t>Other support (NoHH)</t>
  </si>
  <si>
    <t>Total by household composition (NoHH)</t>
  </si>
  <si>
    <t>Total by crisis categories (NoHH)</t>
  </si>
  <si>
    <t>Total by preventative categories (NoHH)</t>
  </si>
  <si>
    <t>Total by type of support (NoHH)</t>
  </si>
  <si>
    <t>Total by access route (NoHH)</t>
  </si>
  <si>
    <t>Darren Carter</t>
  </si>
  <si>
    <t>darren.carter@reading.gov.uk</t>
  </si>
  <si>
    <t>Yes</t>
  </si>
  <si>
    <t>mark.redfearn@reading.gov.uk</t>
  </si>
  <si>
    <t>NA</t>
  </si>
  <si>
    <t>Q4 delivery concluded all elements of HSF7 support provided within Reading Borough.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</si>
</sst>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quot;£&quot;* #,##0.00_-;_-&quot;£&quot;* &quot;-&quot;??_-;_-@_-"/>
    <numFmt numFmtId="43" formatCode="_-* #,##0.00_-;\-* #,##0.00_-;_-* &quot;-&quot;??_-;_-@_-"/>
    <numFmt numFmtId="164" formatCode="_-[$£-809]* #,##0.00_-;\-[$£-809]* #,##0.00_-;_-[$£-809]* &quot;-&quot;??_-;_-@_-"/>
    <numFmt numFmtId="165" formatCode="_-&quot;£&quot;* #,##0.00_-;\-&quot;£&quot;* #,##0.00_-;_-&quot;£&quot;* &quot;-&quot;_-;_-@_-"/>
    <numFmt numFmtId="166" formatCode="&quot;£&quot;#,##0.00"/>
  </numFmts>
  <fonts count="36" x14ac:knownFonts="1">
    <font>
      <sz val="11"/>
      <color theme="1"/>
      <name val="Calibri"/>
      <family val="2"/>
      <scheme val="minor"/>
    </font>
    <font>
      <sz val="11"/>
      <color theme="1"/>
      <name val="Calibri"/>
      <family val="2"/>
      <scheme val="minor"/>
    </font>
    <font>
      <b/>
      <sz val="15"/>
      <color theme="3"/>
      <name val="Calibri"/>
      <family val="2"/>
      <scheme val="minor"/>
    </font>
    <font>
      <sz val="12"/>
      <color theme="1"/>
      <name val="Arial"/>
      <family val="2"/>
    </font>
    <font>
      <b/>
      <sz val="18"/>
      <color theme="0"/>
      <name val="Arial"/>
      <family val="2"/>
    </font>
    <font>
      <b/>
      <sz val="12"/>
      <color theme="1"/>
      <name val="Arial"/>
      <family val="2"/>
    </font>
    <font>
      <b/>
      <sz val="14"/>
      <color theme="0"/>
      <name val="Arial"/>
      <family val="2"/>
    </font>
    <font>
      <sz val="11"/>
      <color theme="3"/>
      <name val="Arial"/>
      <family val="2"/>
    </font>
    <font>
      <sz val="14"/>
      <color theme="3"/>
      <name val="Arial"/>
      <family val="2"/>
    </font>
    <font>
      <b/>
      <sz val="12"/>
      <color theme="0"/>
      <name val="Arial"/>
      <family val="2"/>
    </font>
    <font>
      <sz val="10"/>
      <name val="Arial"/>
      <family val="2"/>
    </font>
    <font>
      <sz val="12"/>
      <name val="Arial"/>
      <family val="2"/>
    </font>
    <font>
      <u/>
      <sz val="11"/>
      <color theme="10"/>
      <name val="Calibri"/>
      <family val="2"/>
      <scheme val="minor"/>
    </font>
    <font>
      <sz val="11"/>
      <color theme="0" tint="-0.499984740745262"/>
      <name val="Calibri"/>
      <family val="2"/>
      <scheme val="minor"/>
    </font>
    <font>
      <sz val="11"/>
      <color theme="0" tint="-0.499984740745262"/>
      <name val="Arial"/>
      <family val="2"/>
    </font>
    <font>
      <sz val="11"/>
      <color theme="1"/>
      <name val="Arial"/>
      <family val="2"/>
    </font>
    <font>
      <sz val="12"/>
      <color theme="0" tint="-0.499984740745262"/>
      <name val="Arial"/>
      <family val="2"/>
    </font>
    <font>
      <b/>
      <sz val="16"/>
      <color theme="0"/>
      <name val="Arial"/>
      <family val="2"/>
    </font>
    <font>
      <sz val="20"/>
      <color theme="1"/>
      <name val="Arial"/>
      <family val="2"/>
    </font>
    <font>
      <sz val="14"/>
      <color theme="1"/>
      <name val="Arial"/>
      <family val="2"/>
    </font>
    <font>
      <sz val="14"/>
      <color theme="10"/>
      <name val="Arial"/>
      <family val="2"/>
    </font>
    <font>
      <sz val="8"/>
      <name val="Calibri"/>
      <family val="2"/>
      <scheme val="minor"/>
    </font>
    <font>
      <b/>
      <sz val="12"/>
      <color rgb="FFFF0000"/>
      <name val="Arial"/>
      <family val="2"/>
    </font>
    <font>
      <sz val="12"/>
      <color rgb="FFFF0000"/>
      <name val="Arial"/>
      <family val="2"/>
    </font>
    <font>
      <b/>
      <sz val="12"/>
      <name val="Arial"/>
      <family val="2"/>
    </font>
    <font>
      <sz val="11"/>
      <name val="Arial"/>
      <family val="2"/>
    </font>
    <font>
      <sz val="20"/>
      <name val="Arial"/>
      <family val="2"/>
    </font>
    <font>
      <sz val="12"/>
      <color rgb="FF000000"/>
      <name val="Arial"/>
      <family val="2"/>
    </font>
    <font>
      <b/>
      <sz val="12"/>
      <color rgb="FF000000"/>
      <name val="Arial"/>
      <family val="2"/>
    </font>
    <font>
      <b/>
      <u/>
      <sz val="12"/>
      <name val="Arial"/>
      <family val="2"/>
    </font>
    <font>
      <b/>
      <sz val="12"/>
      <color rgb="FF242424"/>
      <name val="Arial"/>
      <family val="2"/>
    </font>
    <font>
      <sz val="11"/>
      <name val="Calibri"/>
      <family val="2"/>
    </font>
    <font>
      <sz val="11"/>
      <color rgb="FFFF0000"/>
      <name val="Arial"/>
      <family val="2"/>
    </font>
    <font>
      <b/>
      <i/>
      <sz val="12"/>
      <color theme="1"/>
      <name val="Arial"/>
      <family val="2"/>
    </font>
    <font>
      <sz val="12"/>
      <color theme="0"/>
      <name val="Arial"/>
      <family val="2"/>
    </font>
    <font>
      <sz val="11"/>
      <color rgb="FF000000"/>
      <name val="Calibri"/>
      <family val="2"/>
    </font>
  </fonts>
  <fills count="26">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8"/>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indexed="9"/>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bgColor theme="6"/>
      </patternFill>
    </fill>
    <fill>
      <patternFill patternType="solid">
        <fgColor theme="9" tint="0.79998168889431442"/>
        <bgColor theme="9" tint="0.79998168889431442"/>
      </patternFill>
    </fill>
    <fill>
      <patternFill patternType="solid">
        <fgColor theme="6" tint="0.59999389629810485"/>
        <bgColor theme="6" tint="0.59999389629810485"/>
      </patternFill>
    </fill>
    <fill>
      <patternFill patternType="solid">
        <fgColor theme="8" tint="0.79998168889431442"/>
        <bgColor theme="8"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D9E2F3"/>
        <bgColor rgb="FFD9E2F3"/>
      </patternFill>
    </fill>
    <fill>
      <patternFill patternType="solid">
        <fgColor theme="2" tint="-9.9978637043366805E-2"/>
        <bgColor theme="9" tint="0.79998168889431442"/>
      </patternFill>
    </fill>
    <fill>
      <patternFill patternType="solid">
        <fgColor theme="2" tint="-9.9978637043366805E-2"/>
        <bgColor theme="8" tint="0.79998168889431442"/>
      </patternFill>
    </fill>
    <fill>
      <patternFill patternType="solid">
        <fgColor theme="6" tint="0.59999389629810485"/>
        <bgColor theme="4" tint="0.79998168889431442"/>
      </patternFill>
    </fill>
    <fill>
      <patternFill patternType="solid">
        <fgColor theme="4" tint="0.79998168889431442"/>
        <bgColor theme="8" tint="0.79998168889431442"/>
      </patternFill>
    </fill>
    <fill>
      <patternFill patternType="solid">
        <fgColor theme="0"/>
        <bgColor theme="8" tint="0.79998168889431442"/>
      </patternFill>
    </fill>
    <fill>
      <patternFill patternType="solid">
        <fgColor theme="8" tint="0.79998168889431442"/>
        <bgColor indexed="64"/>
      </patternFill>
    </fill>
  </fills>
  <borders count="79">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theme="4"/>
      </left>
      <right/>
      <top style="thin">
        <color theme="4"/>
      </top>
      <bottom/>
      <diagonal/>
    </border>
    <border>
      <left style="thin">
        <color theme="4"/>
      </left>
      <right style="thin">
        <color theme="4"/>
      </right>
      <top style="thin">
        <color theme="4"/>
      </top>
      <bottom/>
      <diagonal/>
    </border>
    <border>
      <left style="thin">
        <color theme="4"/>
      </left>
      <right/>
      <top style="medium">
        <color theme="4"/>
      </top>
      <bottom style="thin">
        <color theme="4"/>
      </bottom>
      <diagonal/>
    </border>
    <border>
      <left style="thin">
        <color theme="4"/>
      </left>
      <right style="thin">
        <color theme="4"/>
      </right>
      <top style="medium">
        <color theme="4"/>
      </top>
      <bottom style="thin">
        <color theme="4"/>
      </bottom>
      <diagonal/>
    </border>
    <border>
      <left style="thin">
        <color theme="9"/>
      </left>
      <right style="thin">
        <color theme="9"/>
      </right>
      <top style="thin">
        <color theme="9"/>
      </top>
      <bottom/>
      <diagonal/>
    </border>
    <border>
      <left style="thin">
        <color theme="9"/>
      </left>
      <right style="thin">
        <color theme="9"/>
      </right>
      <top style="medium">
        <color theme="9"/>
      </top>
      <bottom style="thin">
        <color theme="9"/>
      </bottom>
      <diagonal/>
    </border>
    <border>
      <left/>
      <right/>
      <top style="thick">
        <color theme="0"/>
      </top>
      <bottom/>
      <diagonal/>
    </border>
    <border>
      <left style="thin">
        <color theme="9"/>
      </left>
      <right/>
      <top style="thin">
        <color theme="9"/>
      </top>
      <bottom/>
      <diagonal/>
    </border>
    <border>
      <left style="thin">
        <color theme="8"/>
      </left>
      <right/>
      <top style="thin">
        <color theme="8"/>
      </top>
      <bottom/>
      <diagonal/>
    </border>
    <border>
      <left style="thin">
        <color theme="8"/>
      </left>
      <right style="thin">
        <color theme="8"/>
      </right>
      <top style="thin">
        <color theme="8"/>
      </top>
      <bottom/>
      <diagonal/>
    </border>
    <border>
      <left style="thin">
        <color theme="8"/>
      </left>
      <right/>
      <top style="medium">
        <color theme="8"/>
      </top>
      <bottom style="thin">
        <color theme="8"/>
      </bottom>
      <diagonal/>
    </border>
    <border>
      <left style="thin">
        <color theme="8"/>
      </left>
      <right style="thin">
        <color theme="8"/>
      </right>
      <top style="medium">
        <color theme="8"/>
      </top>
      <bottom style="thin">
        <color theme="8"/>
      </bottom>
      <diagonal/>
    </border>
    <border>
      <left/>
      <right/>
      <top/>
      <bottom style="thin">
        <color theme="4"/>
      </bottom>
      <diagonal/>
    </border>
    <border>
      <left/>
      <right/>
      <top/>
      <bottom style="thin">
        <color theme="9"/>
      </bottom>
      <diagonal/>
    </border>
    <border>
      <left/>
      <right/>
      <top/>
      <bottom style="thin">
        <color theme="8"/>
      </bottom>
      <diagonal/>
    </border>
    <border>
      <left/>
      <right/>
      <top style="thin">
        <color theme="4"/>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rgb="FF00206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thin">
        <color theme="9"/>
      </left>
      <right style="thin">
        <color theme="9"/>
      </right>
      <top style="thin">
        <color theme="9"/>
      </top>
      <bottom style="thin">
        <color theme="9"/>
      </bottom>
      <diagonal/>
    </border>
    <border>
      <left style="thin">
        <color theme="9"/>
      </left>
      <right style="thin">
        <color rgb="FF000000"/>
      </right>
      <top style="thin">
        <color theme="9"/>
      </top>
      <bottom style="thin">
        <color theme="9"/>
      </bottom>
      <diagonal/>
    </border>
    <border>
      <left style="thin">
        <color rgb="FF000000"/>
      </left>
      <right style="thin">
        <color rgb="FF000000"/>
      </right>
      <top style="thin">
        <color theme="9"/>
      </top>
      <bottom style="thin">
        <color theme="9"/>
      </bottom>
      <diagonal/>
    </border>
    <border>
      <left style="thin">
        <color rgb="FF000000"/>
      </left>
      <right style="thin">
        <color theme="9"/>
      </right>
      <top style="thin">
        <color theme="9"/>
      </top>
      <bottom style="thin">
        <color theme="9"/>
      </bottom>
      <diagonal/>
    </border>
    <border>
      <left style="thin">
        <color theme="9"/>
      </left>
      <right style="thin">
        <color theme="9"/>
      </right>
      <top/>
      <bottom style="thin">
        <color theme="9"/>
      </bottom>
      <diagonal/>
    </border>
    <border>
      <left/>
      <right/>
      <top style="thin">
        <color theme="9"/>
      </top>
      <bottom style="thin">
        <color theme="9"/>
      </bottom>
      <diagonal/>
    </border>
    <border>
      <left style="thin">
        <color theme="9"/>
      </left>
      <right/>
      <top style="thin">
        <color theme="9"/>
      </top>
      <bottom style="thin">
        <color theme="9"/>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9" tint="0.59999389629810485"/>
      </left>
      <right style="thin">
        <color theme="9" tint="0.59999389629810485"/>
      </right>
      <top style="thin">
        <color theme="9" tint="0.59999389629810485"/>
      </top>
      <bottom/>
      <diagonal/>
    </border>
    <border>
      <left style="thin">
        <color theme="4" tint="-0.249977111117893"/>
      </left>
      <right style="thin">
        <color theme="4" tint="-0.249977111117893"/>
      </right>
      <top style="thin">
        <color theme="4" tint="-0.249977111117893"/>
      </top>
      <bottom style="thin">
        <color theme="4" tint="-0.249977111117893"/>
      </bottom>
      <diagonal/>
    </border>
    <border>
      <left style="thin">
        <color theme="4"/>
      </left>
      <right/>
      <top/>
      <bottom/>
      <diagonal/>
    </border>
    <border>
      <left style="thin">
        <color theme="4"/>
      </left>
      <right style="thin">
        <color theme="4"/>
      </right>
      <top/>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style="thin">
        <color theme="4" tint="-0.249977111117893"/>
      </left>
      <right style="thin">
        <color theme="9" tint="0.59999389629810485"/>
      </right>
      <top style="thin">
        <color theme="9" tint="0.59999389629810485"/>
      </top>
      <bottom style="thin">
        <color theme="9" tint="0.59999389629810485"/>
      </bottom>
      <diagonal/>
    </border>
    <border>
      <left style="thin">
        <color theme="9" tint="0.59999389629810485"/>
      </left>
      <right style="thin">
        <color theme="4" tint="-0.249977111117893"/>
      </right>
      <top style="thin">
        <color theme="9" tint="0.59999389629810485"/>
      </top>
      <bottom style="thin">
        <color theme="9" tint="0.59999389629810485"/>
      </bottom>
      <diagonal/>
    </border>
    <border>
      <left style="thin">
        <color theme="4" tint="-0.249977111117893"/>
      </left>
      <right/>
      <top style="medium">
        <color theme="4"/>
      </top>
      <bottom style="thin">
        <color theme="4" tint="-0.249977111117893"/>
      </bottom>
      <diagonal/>
    </border>
    <border>
      <left style="thin">
        <color theme="4"/>
      </left>
      <right/>
      <top style="medium">
        <color theme="4"/>
      </top>
      <bottom style="thin">
        <color theme="4" tint="-0.249977111117893"/>
      </bottom>
      <diagonal/>
    </border>
    <border>
      <left style="thin">
        <color theme="4"/>
      </left>
      <right style="thin">
        <color theme="4" tint="-0.249977111117893"/>
      </right>
      <top style="medium">
        <color theme="4"/>
      </top>
      <bottom style="thin">
        <color theme="4" tint="-0.249977111117893"/>
      </bottom>
      <diagonal/>
    </border>
    <border>
      <left style="thin">
        <color theme="4" tint="-0.249977111117893"/>
      </left>
      <right/>
      <top style="thin">
        <color theme="4" tint="-0.249977111117893"/>
      </top>
      <bottom style="thin">
        <color theme="4"/>
      </bottom>
      <diagonal/>
    </border>
    <border>
      <left/>
      <right/>
      <top style="thin">
        <color theme="4" tint="-0.249977111117893"/>
      </top>
      <bottom style="thin">
        <color theme="4"/>
      </bottom>
      <diagonal/>
    </border>
    <border>
      <left/>
      <right style="thin">
        <color theme="4" tint="-0.249977111117893"/>
      </right>
      <top style="thin">
        <color theme="4" tint="-0.249977111117893"/>
      </top>
      <bottom style="thin">
        <color theme="4"/>
      </bottom>
      <diagonal/>
    </border>
    <border>
      <left style="thin">
        <color theme="4" tint="-0.249977111117893"/>
      </left>
      <right style="thin">
        <color theme="9" tint="0.59999389629810485"/>
      </right>
      <top style="thin">
        <color theme="9" tint="0.59999389629810485"/>
      </top>
      <bottom/>
      <diagonal/>
    </border>
    <border>
      <left style="thin">
        <color theme="4" tint="-0.249977111117893"/>
      </left>
      <right/>
      <top style="medium">
        <color theme="8"/>
      </top>
      <bottom style="thin">
        <color theme="4" tint="-0.249977111117893"/>
      </bottom>
      <diagonal/>
    </border>
    <border>
      <left style="thin">
        <color theme="8"/>
      </left>
      <right/>
      <top style="medium">
        <color theme="8"/>
      </top>
      <bottom style="thin">
        <color theme="4" tint="-0.249977111117893"/>
      </bottom>
      <diagonal/>
    </border>
    <border>
      <left style="thin">
        <color theme="8"/>
      </left>
      <right style="thin">
        <color theme="4" tint="-0.249977111117893"/>
      </right>
      <top style="medium">
        <color theme="8"/>
      </top>
      <bottom style="thin">
        <color theme="4" tint="-0.249977111117893"/>
      </bottom>
      <diagonal/>
    </border>
    <border>
      <left/>
      <right style="thin">
        <color theme="9"/>
      </right>
      <top style="thin">
        <color theme="9"/>
      </top>
      <bottom style="thin">
        <color theme="9"/>
      </bottom>
      <diagonal/>
    </border>
    <border>
      <left/>
      <right/>
      <top style="medium">
        <color theme="8"/>
      </top>
      <bottom style="thin">
        <color theme="8"/>
      </bottom>
      <diagonal/>
    </border>
    <border>
      <left style="thin">
        <color theme="8" tint="-0.249977111117893"/>
      </left>
      <right style="thin">
        <color theme="8" tint="-0.249977111117893"/>
      </right>
      <top style="thin">
        <color theme="8" tint="-0.249977111117893"/>
      </top>
      <bottom style="thin">
        <color theme="8" tint="-0.249977111117893"/>
      </bottom>
      <diagonal/>
    </border>
    <border>
      <left/>
      <right style="thin">
        <color theme="8"/>
      </right>
      <top style="medium">
        <color theme="8"/>
      </top>
      <bottom style="thin">
        <color theme="8"/>
      </bottom>
      <diagonal/>
    </border>
  </borders>
  <cellStyleXfs count="9">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10" fillId="0" borderId="0"/>
    <xf numFmtId="0" fontId="10" fillId="0" borderId="0"/>
    <xf numFmtId="0" fontId="12" fillId="0" borderId="0" applyNumberFormat="0" applyFill="0" applyBorder="0" applyAlignment="0" applyProtection="0"/>
    <xf numFmtId="0" fontId="10" fillId="0" borderId="0"/>
    <xf numFmtId="43" fontId="1" fillId="0" borderId="0" applyFont="0" applyFill="0" applyBorder="0" applyAlignment="0" applyProtection="0"/>
  </cellStyleXfs>
  <cellXfs count="251">
    <xf numFmtId="0" fontId="0" fillId="0" borderId="0" xfId="0"/>
    <xf numFmtId="0" fontId="10" fillId="0" borderId="0" xfId="4"/>
    <xf numFmtId="0" fontId="10" fillId="0" borderId="0" xfId="4" applyAlignment="1">
      <alignment horizontal="center"/>
    </xf>
    <xf numFmtId="0" fontId="3" fillId="0" borderId="0" xfId="0" applyFont="1"/>
    <xf numFmtId="0" fontId="3" fillId="0" borderId="0" xfId="0" applyFont="1" applyAlignment="1">
      <alignment horizontal="left" indent="1"/>
    </xf>
    <xf numFmtId="0" fontId="3" fillId="0" borderId="21" xfId="0" applyFont="1" applyBorder="1" applyAlignment="1">
      <alignment horizontal="left" vertical="center" wrapText="1" indent="1"/>
    </xf>
    <xf numFmtId="0" fontId="3" fillId="0" borderId="21" xfId="6" applyFont="1" applyFill="1" applyBorder="1" applyAlignment="1">
      <alignment horizontal="left" vertical="top" wrapText="1" indent="1"/>
    </xf>
    <xf numFmtId="0" fontId="3" fillId="0" borderId="21" xfId="0" applyFont="1" applyBorder="1" applyAlignment="1">
      <alignment horizontal="left" vertical="center" indent="1"/>
    </xf>
    <xf numFmtId="0" fontId="3" fillId="0" borderId="21" xfId="0" applyFont="1" applyBorder="1" applyAlignment="1">
      <alignment horizontal="left" indent="1"/>
    </xf>
    <xf numFmtId="0" fontId="3" fillId="0" borderId="22" xfId="0" applyFont="1" applyBorder="1" applyAlignment="1">
      <alignment horizontal="left" indent="1"/>
    </xf>
    <xf numFmtId="0" fontId="6" fillId="5" borderId="2" xfId="0" applyFont="1" applyFill="1" applyBorder="1" applyAlignment="1">
      <alignment horizontal="left" vertical="center" indent="1"/>
    </xf>
    <xf numFmtId="0" fontId="8" fillId="3" borderId="0" xfId="3" applyFont="1" applyFill="1" applyBorder="1" applyAlignment="1" applyProtection="1">
      <alignment horizontal="center" vertical="center" wrapText="1"/>
    </xf>
    <xf numFmtId="0" fontId="8" fillId="3" borderId="17" xfId="3" applyFont="1" applyFill="1" applyBorder="1" applyAlignment="1" applyProtection="1">
      <alignment horizontal="center" vertical="center" wrapText="1"/>
    </xf>
    <xf numFmtId="0" fontId="8" fillId="3" borderId="6" xfId="3" applyFont="1" applyFill="1" applyBorder="1" applyAlignment="1" applyProtection="1">
      <alignment horizontal="center" vertical="top" wrapText="1"/>
    </xf>
    <xf numFmtId="0" fontId="8" fillId="3" borderId="8" xfId="3" applyFont="1" applyFill="1" applyBorder="1" applyAlignment="1" applyProtection="1">
      <alignment horizontal="center" vertical="top" wrapText="1"/>
    </xf>
    <xf numFmtId="0" fontId="11" fillId="3" borderId="2" xfId="3" applyFont="1" applyFill="1" applyBorder="1" applyAlignment="1" applyProtection="1">
      <alignment horizontal="left" vertical="center" wrapText="1" indent="1"/>
      <protection hidden="1"/>
    </xf>
    <xf numFmtId="0" fontId="3" fillId="0" borderId="2" xfId="0" applyFont="1" applyBorder="1" applyAlignment="1" applyProtection="1">
      <alignment horizontal="left" vertical="center"/>
      <protection hidden="1"/>
    </xf>
    <xf numFmtId="0" fontId="0" fillId="0" borderId="0" xfId="0" applyAlignment="1" applyProtection="1">
      <alignment horizontal="center" vertical="center"/>
      <protection hidden="1"/>
    </xf>
    <xf numFmtId="0" fontId="3" fillId="0" borderId="0" xfId="0" applyFont="1" applyAlignment="1" applyProtection="1">
      <alignment horizontal="center"/>
      <protection hidden="1"/>
    </xf>
    <xf numFmtId="0" fontId="3" fillId="0" borderId="0" xfId="0" applyFont="1" applyAlignment="1" applyProtection="1">
      <alignment horizontal="center" vertical="center"/>
      <protection hidden="1"/>
    </xf>
    <xf numFmtId="0" fontId="15" fillId="0" borderId="0" xfId="0" applyFont="1" applyAlignment="1" applyProtection="1">
      <alignment horizontal="center" vertical="center"/>
      <protection hidden="1"/>
    </xf>
    <xf numFmtId="44" fontId="0" fillId="0" borderId="0" xfId="1" applyFont="1"/>
    <xf numFmtId="0" fontId="12" fillId="0" borderId="21" xfId="6" applyBorder="1" applyAlignment="1">
      <alignment horizontal="left" indent="1"/>
    </xf>
    <xf numFmtId="0" fontId="20" fillId="0" borderId="21" xfId="6" applyFont="1" applyBorder="1" applyAlignment="1">
      <alignment horizontal="left" indent="1"/>
    </xf>
    <xf numFmtId="0" fontId="15" fillId="0" borderId="0" xfId="0" applyFont="1" applyProtection="1">
      <protection hidden="1"/>
    </xf>
    <xf numFmtId="0" fontId="9" fillId="2" borderId="0" xfId="0" applyFont="1" applyFill="1" applyAlignment="1" applyProtection="1">
      <alignment horizontal="center" vertical="center" wrapText="1"/>
      <protection hidden="1"/>
    </xf>
    <xf numFmtId="0" fontId="11" fillId="3" borderId="0" xfId="3" applyFont="1" applyFill="1" applyBorder="1" applyAlignment="1" applyProtection="1">
      <alignment horizontal="left" vertical="center" wrapText="1" indent="1"/>
      <protection hidden="1"/>
    </xf>
    <xf numFmtId="0" fontId="3" fillId="0" borderId="0" xfId="0" applyFont="1" applyAlignment="1" applyProtection="1">
      <alignment horizontal="left" vertical="center"/>
      <protection hidden="1"/>
    </xf>
    <xf numFmtId="0" fontId="11" fillId="3" borderId="5" xfId="3" applyFont="1" applyFill="1" applyBorder="1" applyAlignment="1" applyProtection="1">
      <alignment horizontal="left" vertical="center" wrapText="1" indent="1"/>
    </xf>
    <xf numFmtId="0" fontId="11" fillId="3" borderId="7" xfId="3" applyFont="1" applyFill="1" applyBorder="1" applyAlignment="1" applyProtection="1">
      <alignment horizontal="left" vertical="center" wrapText="1" inden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164" fontId="0" fillId="0" borderId="0" xfId="1" applyNumberFormat="1" applyFont="1" applyAlignment="1">
      <alignment horizontal="center" vertical="center"/>
    </xf>
    <xf numFmtId="44" fontId="0" fillId="0" borderId="0" xfId="1" applyFont="1" applyAlignment="1">
      <alignment horizontal="center" vertical="center"/>
    </xf>
    <xf numFmtId="9" fontId="0" fillId="0" borderId="0" xfId="2" applyFont="1" applyAlignment="1">
      <alignment horizontal="center" vertical="center"/>
    </xf>
    <xf numFmtId="0" fontId="0" fillId="0" borderId="0" xfId="1" applyNumberFormat="1" applyFont="1" applyAlignment="1">
      <alignment horizontal="center" vertical="center"/>
    </xf>
    <xf numFmtId="0" fontId="22" fillId="0" borderId="0" xfId="0" applyFont="1" applyAlignment="1">
      <alignment wrapText="1"/>
    </xf>
    <xf numFmtId="44" fontId="3" fillId="8" borderId="29" xfId="1" applyFont="1" applyFill="1" applyBorder="1" applyAlignment="1" applyProtection="1">
      <alignment wrapText="1"/>
      <protection hidden="1"/>
    </xf>
    <xf numFmtId="1" fontId="3" fillId="8" borderId="35" xfId="1" applyNumberFormat="1" applyFont="1" applyFill="1" applyBorder="1" applyAlignment="1" applyProtection="1">
      <alignment wrapText="1"/>
      <protection hidden="1"/>
    </xf>
    <xf numFmtId="1" fontId="3" fillId="8" borderId="27" xfId="1" applyNumberFormat="1" applyFont="1" applyFill="1" applyBorder="1" applyAlignment="1" applyProtection="1">
      <alignment wrapText="1"/>
      <protection hidden="1"/>
    </xf>
    <xf numFmtId="0" fontId="19" fillId="8" borderId="26" xfId="0" applyFont="1" applyFill="1" applyBorder="1" applyAlignment="1" applyProtection="1">
      <alignment horizontal="center" vertical="center" wrapText="1"/>
      <protection hidden="1"/>
    </xf>
    <xf numFmtId="9" fontId="4" fillId="8" borderId="27" xfId="2" applyFont="1" applyFill="1" applyBorder="1" applyAlignment="1" applyProtection="1">
      <alignment horizontal="center" vertical="center" wrapText="1"/>
      <protection hidden="1"/>
    </xf>
    <xf numFmtId="0" fontId="3" fillId="8" borderId="26" xfId="0" applyFont="1" applyFill="1" applyBorder="1" applyAlignment="1" applyProtection="1">
      <alignment horizontal="left" vertical="center" wrapText="1" indent="1"/>
      <protection hidden="1"/>
    </xf>
    <xf numFmtId="44" fontId="3" fillId="8" borderId="26" xfId="1" applyFont="1" applyFill="1" applyBorder="1" applyAlignment="1" applyProtection="1">
      <alignment horizontal="left" wrapText="1" indent="1"/>
      <protection hidden="1"/>
    </xf>
    <xf numFmtId="9" fontId="3" fillId="8" borderId="27" xfId="2" applyFont="1" applyFill="1" applyBorder="1" applyAlignment="1" applyProtection="1">
      <alignment horizontal="right" wrapText="1" indent="1"/>
      <protection hidden="1"/>
    </xf>
    <xf numFmtId="0" fontId="19" fillId="6" borderId="26"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left" vertical="center" wrapText="1" indent="1"/>
      <protection locked="0"/>
    </xf>
    <xf numFmtId="14" fontId="3" fillId="6" borderId="27" xfId="0" applyNumberFormat="1" applyFont="1" applyFill="1" applyBorder="1" applyAlignment="1" applyProtection="1">
      <alignment horizontal="left" vertical="center" wrapText="1" indent="1"/>
      <protection locked="0"/>
    </xf>
    <xf numFmtId="0" fontId="3" fillId="0" borderId="0" xfId="0" applyFont="1" applyAlignment="1" applyProtection="1">
      <alignment horizontal="left" vertical="center" wrapText="1" indent="1"/>
      <protection hidden="1"/>
    </xf>
    <xf numFmtId="0" fontId="24" fillId="0" borderId="24" xfId="0" applyFont="1" applyBorder="1" applyAlignment="1" applyProtection="1">
      <alignment horizontal="center" vertical="center" wrapText="1"/>
      <protection hidden="1"/>
    </xf>
    <xf numFmtId="0" fontId="24" fillId="0" borderId="25" xfId="0" applyFont="1" applyBorder="1" applyAlignment="1" applyProtection="1">
      <alignment horizontal="center" vertical="center" wrapText="1"/>
      <protection hidden="1"/>
    </xf>
    <xf numFmtId="0" fontId="11" fillId="3" borderId="5" xfId="3" applyFont="1" applyFill="1" applyBorder="1" applyAlignment="1" applyProtection="1">
      <alignment horizontal="left" vertical="top" wrapText="1" indent="1"/>
      <protection hidden="1"/>
    </xf>
    <xf numFmtId="0" fontId="8" fillId="3" borderId="0" xfId="3" applyFont="1" applyFill="1" applyBorder="1" applyAlignment="1" applyProtection="1">
      <alignment horizontal="center" vertical="top" wrapText="1"/>
      <protection hidden="1"/>
    </xf>
    <xf numFmtId="0" fontId="7" fillId="3" borderId="6" xfId="3" applyFont="1" applyFill="1" applyBorder="1" applyAlignment="1" applyProtection="1">
      <alignment horizontal="right" vertical="top" wrapText="1" indent="2"/>
      <protection hidden="1"/>
    </xf>
    <xf numFmtId="0" fontId="11" fillId="3" borderId="7" xfId="3" applyFont="1" applyFill="1" applyBorder="1" applyAlignment="1" applyProtection="1">
      <alignment horizontal="left" vertical="top" wrapText="1" indent="1"/>
      <protection hidden="1"/>
    </xf>
    <xf numFmtId="0" fontId="8" fillId="3" borderId="17" xfId="3" applyFont="1" applyFill="1" applyBorder="1" applyAlignment="1" applyProtection="1">
      <alignment horizontal="center" vertical="top" wrapText="1"/>
      <protection hidden="1"/>
    </xf>
    <xf numFmtId="0" fontId="7" fillId="3" borderId="8" xfId="3" applyFont="1" applyFill="1" applyBorder="1" applyAlignment="1" applyProtection="1">
      <alignment horizontal="right" vertical="top" wrapText="1" indent="2"/>
      <protection hidden="1"/>
    </xf>
    <xf numFmtId="0" fontId="5" fillId="0" borderId="24" xfId="0" applyFont="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23" fillId="0" borderId="0" xfId="0" applyFont="1" applyAlignment="1" applyProtection="1">
      <alignment vertical="center" wrapText="1"/>
      <protection hidden="1"/>
    </xf>
    <xf numFmtId="0" fontId="19" fillId="0" borderId="0" xfId="0" applyFont="1" applyAlignment="1" applyProtection="1">
      <alignment horizontal="center" vertical="center" wrapText="1"/>
      <protection hidden="1"/>
    </xf>
    <xf numFmtId="9" fontId="4" fillId="0" borderId="0" xfId="2" applyFont="1" applyFill="1" applyBorder="1" applyAlignment="1" applyProtection="1">
      <alignment horizontal="center" vertical="center" wrapText="1"/>
      <protection hidden="1"/>
    </xf>
    <xf numFmtId="0" fontId="5" fillId="0" borderId="24" xfId="0" applyFont="1" applyBorder="1" applyAlignment="1" applyProtection="1">
      <alignment horizontal="center" vertical="center"/>
      <protection hidden="1"/>
    </xf>
    <xf numFmtId="0" fontId="5" fillId="0" borderId="25" xfId="0" applyFont="1" applyBorder="1" applyAlignment="1" applyProtection="1">
      <alignment horizontal="center" vertical="center"/>
      <protection hidden="1"/>
    </xf>
    <xf numFmtId="0" fontId="5" fillId="0" borderId="25" xfId="0" applyFont="1" applyBorder="1" applyAlignment="1" applyProtection="1">
      <alignment horizontal="center" vertical="center" wrapText="1"/>
      <protection hidden="1"/>
    </xf>
    <xf numFmtId="0" fontId="18" fillId="0" borderId="10" xfId="0" applyFont="1" applyBorder="1" applyAlignment="1" applyProtection="1">
      <alignment vertical="center"/>
      <protection hidden="1"/>
    </xf>
    <xf numFmtId="0" fontId="18" fillId="0" borderId="11" xfId="0" applyFont="1" applyBorder="1" applyAlignment="1" applyProtection="1">
      <alignment vertical="center"/>
      <protection hidden="1"/>
    </xf>
    <xf numFmtId="0" fontId="18" fillId="0" borderId="13" xfId="0" applyFont="1" applyBorder="1" applyAlignment="1" applyProtection="1">
      <alignment vertical="center"/>
      <protection hidden="1"/>
    </xf>
    <xf numFmtId="0" fontId="18" fillId="0" borderId="15" xfId="0" applyFont="1" applyBorder="1" applyAlignment="1" applyProtection="1">
      <alignment vertical="center"/>
      <protection hidden="1"/>
    </xf>
    <xf numFmtId="0" fontId="18" fillId="0" borderId="16" xfId="0" applyFont="1" applyBorder="1" applyAlignment="1" applyProtection="1">
      <alignment vertical="center"/>
      <protection hidden="1"/>
    </xf>
    <xf numFmtId="0" fontId="18" fillId="0" borderId="0" xfId="0" applyFont="1" applyAlignment="1" applyProtection="1">
      <alignment horizontal="left" vertical="center" indent="1"/>
      <protection hidden="1"/>
    </xf>
    <xf numFmtId="0" fontId="3" fillId="0" borderId="0" xfId="0" applyFont="1" applyAlignment="1" applyProtection="1">
      <alignment wrapText="1"/>
      <protection hidden="1"/>
    </xf>
    <xf numFmtId="0" fontId="3" fillId="0" borderId="0" xfId="0" applyFont="1" applyProtection="1">
      <protection hidden="1"/>
    </xf>
    <xf numFmtId="0" fontId="3" fillId="0" borderId="0" xfId="1" applyNumberFormat="1" applyFont="1" applyAlignment="1" applyProtection="1">
      <alignment wrapText="1"/>
      <protection hidden="1"/>
    </xf>
    <xf numFmtId="0" fontId="9" fillId="3" borderId="0" xfId="0" applyFont="1" applyFill="1" applyAlignment="1" applyProtection="1">
      <alignment vertical="center" wrapText="1"/>
      <protection hidden="1"/>
    </xf>
    <xf numFmtId="0" fontId="5" fillId="0" borderId="31"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19" fillId="12" borderId="30" xfId="0" applyFont="1" applyFill="1" applyBorder="1" applyAlignment="1" applyProtection="1">
      <alignment horizontal="center" vertical="center"/>
      <protection hidden="1"/>
    </xf>
    <xf numFmtId="0" fontId="3" fillId="0" borderId="0" xfId="0" applyFont="1" applyAlignment="1" applyProtection="1">
      <alignment horizontal="left" vertical="center" indent="1"/>
      <protection hidden="1"/>
    </xf>
    <xf numFmtId="0" fontId="3" fillId="0" borderId="18" xfId="0" applyFont="1" applyBorder="1" applyAlignment="1" applyProtection="1">
      <alignment wrapText="1"/>
      <protection hidden="1"/>
    </xf>
    <xf numFmtId="0" fontId="3" fillId="0" borderId="4" xfId="0" applyFont="1" applyBorder="1" applyAlignment="1" applyProtection="1">
      <alignment wrapText="1"/>
      <protection hidden="1"/>
    </xf>
    <xf numFmtId="0" fontId="9" fillId="10" borderId="0" xfId="0" applyFont="1" applyFill="1" applyAlignment="1" applyProtection="1">
      <alignment horizontal="center" vertical="center" wrapText="1"/>
      <protection hidden="1"/>
    </xf>
    <xf numFmtId="44" fontId="3" fillId="11" borderId="29" xfId="1" applyFont="1" applyFill="1" applyBorder="1" applyAlignment="1" applyProtection="1">
      <alignment wrapText="1"/>
      <protection locked="0"/>
    </xf>
    <xf numFmtId="1" fontId="3" fillId="13" borderId="34" xfId="1" applyNumberFormat="1" applyFont="1" applyFill="1" applyBorder="1" applyAlignment="1" applyProtection="1">
      <alignment horizontal="right" wrapText="1"/>
      <protection locked="0"/>
    </xf>
    <xf numFmtId="1" fontId="3" fillId="13" borderId="34" xfId="1" applyNumberFormat="1" applyFont="1" applyFill="1" applyBorder="1" applyAlignment="1" applyProtection="1">
      <alignment wrapText="1"/>
      <protection locked="0"/>
    </xf>
    <xf numFmtId="0" fontId="0" fillId="0" borderId="0" xfId="0" applyProtection="1">
      <protection hidden="1"/>
    </xf>
    <xf numFmtId="0" fontId="14" fillId="3" borderId="0" xfId="0" applyFont="1" applyFill="1" applyAlignment="1" applyProtection="1">
      <alignment vertical="center" wrapText="1"/>
      <protection hidden="1"/>
    </xf>
    <xf numFmtId="0" fontId="13" fillId="3" borderId="0" xfId="0" applyFont="1" applyFill="1" applyAlignment="1" applyProtection="1">
      <alignment vertical="center" wrapText="1"/>
      <protection hidden="1"/>
    </xf>
    <xf numFmtId="0" fontId="0" fillId="3" borderId="0" xfId="0" applyFill="1" applyAlignment="1" applyProtection="1">
      <alignment wrapText="1"/>
      <protection hidden="1"/>
    </xf>
    <xf numFmtId="0" fontId="0" fillId="3" borderId="0" xfId="0" applyFill="1" applyProtection="1">
      <protection hidden="1"/>
    </xf>
    <xf numFmtId="0" fontId="0" fillId="0" borderId="0" xfId="0" applyAlignment="1" applyProtection="1">
      <alignment wrapText="1"/>
      <protection hidden="1"/>
    </xf>
    <xf numFmtId="44" fontId="0" fillId="0" borderId="0" xfId="1" applyFont="1" applyAlignment="1" applyProtection="1">
      <alignment wrapText="1"/>
      <protection hidden="1"/>
    </xf>
    <xf numFmtId="0" fontId="6" fillId="3" borderId="0" xfId="0" applyFont="1" applyFill="1" applyAlignment="1" applyProtection="1">
      <alignment vertical="center" wrapText="1"/>
      <protection hidden="1"/>
    </xf>
    <xf numFmtId="0" fontId="5" fillId="0" borderId="32"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44" fontId="6" fillId="3" borderId="0" xfId="1" applyFont="1" applyFill="1" applyAlignment="1" applyProtection="1">
      <alignment vertical="center" wrapText="1"/>
      <protection hidden="1"/>
    </xf>
    <xf numFmtId="1" fontId="3" fillId="6" borderId="26" xfId="1" applyNumberFormat="1" applyFont="1" applyFill="1" applyBorder="1" applyAlignment="1" applyProtection="1">
      <alignment horizontal="right" wrapText="1"/>
      <protection locked="0"/>
    </xf>
    <xf numFmtId="1" fontId="3" fillId="6" borderId="26" xfId="1" applyNumberFormat="1" applyFont="1" applyFill="1" applyBorder="1" applyAlignment="1" applyProtection="1">
      <alignment wrapText="1"/>
      <protection locked="0"/>
    </xf>
    <xf numFmtId="44" fontId="0" fillId="0" borderId="39" xfId="1" applyFont="1" applyBorder="1" applyAlignment="1" applyProtection="1">
      <alignment wrapText="1"/>
      <protection hidden="1"/>
    </xf>
    <xf numFmtId="0" fontId="5" fillId="0" borderId="3" xfId="0" applyFont="1" applyBorder="1" applyAlignment="1" applyProtection="1">
      <alignment horizontal="left" wrapText="1"/>
      <protection hidden="1"/>
    </xf>
    <xf numFmtId="0" fontId="9" fillId="5" borderId="2" xfId="4" applyFont="1" applyFill="1" applyBorder="1" applyAlignment="1">
      <alignment vertical="top" wrapText="1"/>
    </xf>
    <xf numFmtId="0" fontId="9" fillId="5" borderId="2" xfId="4" applyFont="1" applyFill="1" applyBorder="1" applyAlignment="1">
      <alignment horizontal="center" vertical="top" wrapText="1"/>
    </xf>
    <xf numFmtId="0" fontId="10" fillId="7" borderId="2" xfId="5" applyFill="1" applyBorder="1" applyAlignment="1">
      <alignment vertical="center"/>
    </xf>
    <xf numFmtId="0" fontId="0" fillId="7" borderId="2" xfId="5" applyFont="1" applyFill="1" applyBorder="1" applyAlignment="1">
      <alignment vertical="center"/>
    </xf>
    <xf numFmtId="0" fontId="10" fillId="0" borderId="2" xfId="4" applyBorder="1"/>
    <xf numFmtId="0" fontId="10" fillId="14" borderId="2" xfId="4" applyFill="1" applyBorder="1" applyAlignment="1">
      <alignment horizontal="center"/>
    </xf>
    <xf numFmtId="0" fontId="10" fillId="3" borderId="2" xfId="4" applyFill="1" applyBorder="1" applyAlignment="1">
      <alignment horizontal="center"/>
    </xf>
    <xf numFmtId="44" fontId="0" fillId="0" borderId="0" xfId="0" applyNumberFormat="1"/>
    <xf numFmtId="44" fontId="0" fillId="0" borderId="0" xfId="1" applyFont="1" applyBorder="1" applyAlignment="1">
      <alignment horizontal="center" vertical="center"/>
    </xf>
    <xf numFmtId="0" fontId="25" fillId="0" borderId="0" xfId="0" applyFont="1" applyProtection="1">
      <protection hidden="1"/>
    </xf>
    <xf numFmtId="0" fontId="26" fillId="0" borderId="0" xfId="0" applyFont="1" applyProtection="1">
      <protection hidden="1"/>
    </xf>
    <xf numFmtId="0" fontId="5" fillId="0" borderId="0" xfId="0" applyFont="1" applyAlignment="1" applyProtection="1">
      <alignment horizontal="center" vertical="center" wrapText="1"/>
      <protection hidden="1"/>
    </xf>
    <xf numFmtId="44" fontId="3" fillId="3" borderId="0" xfId="1" applyFont="1" applyFill="1" applyBorder="1" applyAlignment="1" applyProtection="1">
      <alignment wrapText="1"/>
      <protection hidden="1"/>
    </xf>
    <xf numFmtId="0" fontId="5" fillId="0" borderId="46"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18" fillId="0" borderId="0" xfId="0" applyFont="1" applyAlignment="1" applyProtection="1">
      <alignment vertical="center"/>
      <protection hidden="1"/>
    </xf>
    <xf numFmtId="165" fontId="3" fillId="8" borderId="26" xfId="1" applyNumberFormat="1" applyFont="1" applyFill="1" applyBorder="1" applyAlignment="1" applyProtection="1">
      <alignment horizontal="left" wrapText="1" indent="1"/>
      <protection hidden="1"/>
    </xf>
    <xf numFmtId="0" fontId="11" fillId="0" borderId="0" xfId="0" applyFont="1" applyAlignment="1" applyProtection="1">
      <alignment wrapText="1"/>
      <protection hidden="1"/>
    </xf>
    <xf numFmtId="0" fontId="9" fillId="3" borderId="0" xfId="0" applyFont="1" applyFill="1" applyAlignment="1">
      <alignment horizontal="center" vertical="center" wrapText="1"/>
    </xf>
    <xf numFmtId="0" fontId="9" fillId="3" borderId="0" xfId="0" applyFont="1" applyFill="1" applyAlignment="1" applyProtection="1">
      <alignment horizontal="center" vertical="center" wrapText="1"/>
      <protection hidden="1"/>
    </xf>
    <xf numFmtId="1" fontId="0" fillId="0" borderId="0" xfId="1" applyNumberFormat="1" applyFont="1" applyAlignment="1">
      <alignment horizontal="center" vertical="center"/>
    </xf>
    <xf numFmtId="9" fontId="0" fillId="0" borderId="0" xfId="2" applyFont="1" applyAlignment="1">
      <alignment horizontal="center" vertical="center" wrapText="1"/>
    </xf>
    <xf numFmtId="0" fontId="27" fillId="0" borderId="21" xfId="0" applyFont="1" applyBorder="1" applyAlignment="1">
      <alignment horizontal="left" vertical="center" wrapText="1" indent="1"/>
    </xf>
    <xf numFmtId="0" fontId="6" fillId="3" borderId="0" xfId="0" applyFont="1" applyFill="1" applyAlignment="1" applyProtection="1">
      <alignment horizontal="left" vertical="center" wrapText="1" indent="1"/>
      <protection hidden="1"/>
    </xf>
    <xf numFmtId="0" fontId="3" fillId="3" borderId="0" xfId="0" applyFont="1" applyFill="1" applyAlignment="1" applyProtection="1">
      <alignment horizontal="left" vertical="center" wrapText="1" indent="1"/>
      <protection locked="0"/>
    </xf>
    <xf numFmtId="0" fontId="5" fillId="0" borderId="2" xfId="0" applyFont="1" applyBorder="1" applyAlignment="1" applyProtection="1">
      <alignment horizontal="center" vertical="center" wrapText="1"/>
      <protection hidden="1"/>
    </xf>
    <xf numFmtId="0" fontId="3" fillId="6" borderId="2" xfId="0" applyFont="1" applyFill="1" applyBorder="1" applyAlignment="1" applyProtection="1">
      <alignment horizontal="left" vertical="center" wrapText="1" indent="1"/>
      <protection locked="0"/>
    </xf>
    <xf numFmtId="0" fontId="15" fillId="15" borderId="2" xfId="0" applyFont="1" applyFill="1" applyBorder="1" applyProtection="1">
      <protection locked="0"/>
    </xf>
    <xf numFmtId="0" fontId="27" fillId="0" borderId="21" xfId="0" applyFont="1" applyBorder="1" applyAlignment="1">
      <alignment horizontal="left" vertical="top" wrapText="1" indent="1"/>
    </xf>
    <xf numFmtId="0" fontId="32" fillId="0" borderId="0" xfId="0" applyFont="1" applyProtection="1">
      <protection hidden="1"/>
    </xf>
    <xf numFmtId="44" fontId="11" fillId="17" borderId="46" xfId="0" applyNumberFormat="1" applyFont="1" applyFill="1" applyBorder="1" applyAlignment="1" applyProtection="1">
      <alignment horizontal="center" vertical="center" wrapText="1"/>
      <protection locked="0"/>
    </xf>
    <xf numFmtId="44" fontId="3" fillId="8" borderId="46" xfId="0" applyNumberFormat="1" applyFont="1" applyFill="1" applyBorder="1" applyAlignment="1" applyProtection="1">
      <alignment horizontal="center" vertical="center" wrapText="1"/>
      <protection hidden="1"/>
    </xf>
    <xf numFmtId="44" fontId="3" fillId="11" borderId="46" xfId="1" applyFont="1" applyFill="1" applyBorder="1" applyAlignment="1" applyProtection="1">
      <alignment wrapText="1"/>
      <protection locked="0"/>
    </xf>
    <xf numFmtId="0" fontId="28" fillId="0" borderId="46" xfId="0" applyFont="1" applyBorder="1" applyAlignment="1">
      <alignment horizontal="center" vertical="center" wrapText="1"/>
    </xf>
    <xf numFmtId="0" fontId="5" fillId="11" borderId="46" xfId="1" applyNumberFormat="1" applyFont="1" applyFill="1" applyBorder="1" applyAlignment="1" applyProtection="1">
      <alignment horizontal="center" vertical="center" wrapText="1"/>
      <protection locked="0"/>
    </xf>
    <xf numFmtId="0" fontId="34" fillId="3" borderId="0" xfId="0" applyFont="1" applyFill="1" applyAlignment="1" applyProtection="1">
      <alignment wrapText="1"/>
      <protection hidden="1"/>
    </xf>
    <xf numFmtId="0" fontId="5" fillId="0" borderId="53" xfId="0" applyFont="1" applyBorder="1" applyAlignment="1" applyProtection="1">
      <alignment horizontal="center" vertical="center" wrapText="1"/>
      <protection hidden="1"/>
    </xf>
    <xf numFmtId="0" fontId="5" fillId="0" borderId="56" xfId="0" applyFont="1" applyBorder="1" applyAlignment="1" applyProtection="1">
      <alignment horizontal="center" vertical="center" wrapText="1"/>
      <protection hidden="1"/>
    </xf>
    <xf numFmtId="1" fontId="3" fillId="13" borderId="35" xfId="1" applyNumberFormat="1" applyFont="1" applyFill="1" applyBorder="1" applyAlignment="1" applyProtection="1">
      <alignment horizontal="right" wrapText="1"/>
      <protection locked="0"/>
    </xf>
    <xf numFmtId="1" fontId="3" fillId="21" borderId="34" xfId="1" applyNumberFormat="1" applyFont="1" applyFill="1" applyBorder="1" applyAlignment="1" applyProtection="1">
      <alignment wrapText="1"/>
      <protection hidden="1"/>
    </xf>
    <xf numFmtId="44" fontId="3" fillId="20" borderId="46" xfId="1" applyFont="1" applyFill="1" applyBorder="1" applyAlignment="1" applyProtection="1">
      <alignment wrapText="1"/>
      <protection hidden="1"/>
    </xf>
    <xf numFmtId="0" fontId="0" fillId="0" borderId="0" xfId="0" applyAlignment="1" applyProtection="1">
      <alignment horizontal="center"/>
      <protection hidden="1"/>
    </xf>
    <xf numFmtId="44" fontId="6" fillId="3" borderId="0" xfId="1" applyFont="1" applyFill="1" applyBorder="1" applyAlignment="1" applyProtection="1">
      <alignment horizontal="left" vertical="center" wrapText="1" indent="1"/>
      <protection hidden="1"/>
    </xf>
    <xf numFmtId="0" fontId="5" fillId="3" borderId="0" xfId="0" applyFont="1" applyFill="1" applyAlignment="1" applyProtection="1">
      <alignment horizontal="center" vertical="center" wrapText="1"/>
      <protection hidden="1"/>
    </xf>
    <xf numFmtId="1" fontId="3" fillId="14" borderId="0" xfId="1" applyNumberFormat="1" applyFont="1" applyFill="1" applyBorder="1" applyAlignment="1" applyProtection="1">
      <alignment wrapText="1"/>
      <protection locked="0"/>
    </xf>
    <xf numFmtId="1" fontId="3" fillId="3" borderId="0" xfId="1" applyNumberFormat="1" applyFont="1" applyFill="1" applyBorder="1" applyAlignment="1" applyProtection="1">
      <alignment wrapText="1"/>
      <protection hidden="1"/>
    </xf>
    <xf numFmtId="44" fontId="6" fillId="3" borderId="0" xfId="1" applyFont="1" applyFill="1" applyBorder="1" applyAlignment="1" applyProtection="1">
      <alignment vertical="center" wrapText="1"/>
      <protection hidden="1"/>
    </xf>
    <xf numFmtId="0" fontId="5" fillId="0" borderId="58"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1" fontId="3" fillId="24" borderId="0" xfId="1" applyNumberFormat="1" applyFont="1" applyFill="1" applyBorder="1" applyAlignment="1" applyProtection="1">
      <alignment horizontal="right" wrapText="1"/>
      <protection locked="0"/>
    </xf>
    <xf numFmtId="1" fontId="3" fillId="24" borderId="0" xfId="1" applyNumberFormat="1" applyFont="1" applyFill="1" applyBorder="1" applyAlignment="1" applyProtection="1">
      <alignment wrapText="1"/>
      <protection locked="0"/>
    </xf>
    <xf numFmtId="1" fontId="3" fillId="24" borderId="0" xfId="1" applyNumberFormat="1" applyFont="1" applyFill="1" applyBorder="1" applyAlignment="1" applyProtection="1">
      <alignment wrapText="1"/>
      <protection hidden="1"/>
    </xf>
    <xf numFmtId="0" fontId="5" fillId="0" borderId="63"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1" fontId="3" fillId="6" borderId="65" xfId="1" applyNumberFormat="1" applyFont="1" applyFill="1" applyBorder="1" applyAlignment="1" applyProtection="1">
      <alignment horizontal="right" wrapText="1"/>
      <protection locked="0"/>
    </xf>
    <xf numFmtId="1" fontId="3" fillId="6" borderId="66" xfId="1" applyNumberFormat="1" applyFont="1" applyFill="1" applyBorder="1" applyAlignment="1" applyProtection="1">
      <alignment horizontal="right" wrapText="1"/>
      <protection locked="0"/>
    </xf>
    <xf numFmtId="1" fontId="3" fillId="6" borderId="66" xfId="1" applyNumberFormat="1" applyFont="1" applyFill="1" applyBorder="1" applyAlignment="1" applyProtection="1">
      <alignment wrapText="1"/>
      <protection locked="0"/>
    </xf>
    <xf numFmtId="1" fontId="3" fillId="22" borderId="67" xfId="1" applyNumberFormat="1" applyFont="1" applyFill="1" applyBorder="1" applyAlignment="1" applyProtection="1">
      <alignment wrapText="1"/>
      <protection hidden="1"/>
    </xf>
    <xf numFmtId="0" fontId="5" fillId="0" borderId="71" xfId="0" applyFont="1" applyBorder="1" applyAlignment="1" applyProtection="1">
      <alignment horizontal="center" vertical="center" wrapText="1"/>
      <protection hidden="1"/>
    </xf>
    <xf numFmtId="1" fontId="3" fillId="23" borderId="72" xfId="1" applyNumberFormat="1" applyFont="1" applyFill="1" applyBorder="1" applyAlignment="1" applyProtection="1">
      <alignment horizontal="right" wrapText="1"/>
      <protection locked="0"/>
    </xf>
    <xf numFmtId="1" fontId="3" fillId="23" borderId="73" xfId="1" applyNumberFormat="1" applyFont="1" applyFill="1" applyBorder="1" applyAlignment="1" applyProtection="1">
      <alignment horizontal="right" wrapText="1"/>
      <protection locked="0"/>
    </xf>
    <xf numFmtId="0" fontId="3" fillId="0" borderId="56" xfId="0" applyFont="1" applyBorder="1" applyAlignment="1" applyProtection="1">
      <alignment horizontal="center" vertical="center" wrapText="1"/>
      <protection hidden="1"/>
    </xf>
    <xf numFmtId="166" fontId="35" fillId="0" borderId="0" xfId="0" applyNumberFormat="1" applyFont="1"/>
    <xf numFmtId="166" fontId="35" fillId="0" borderId="0" xfId="0" applyNumberFormat="1" applyFont="1" applyAlignment="1">
      <alignment wrapText="1"/>
    </xf>
    <xf numFmtId="166" fontId="35" fillId="0" borderId="0" xfId="8" applyNumberFormat="1" applyFont="1"/>
    <xf numFmtId="1" fontId="3" fillId="21" borderId="74" xfId="1" applyNumberFormat="1" applyFont="1" applyFill="1" applyBorder="1" applyAlignment="1" applyProtection="1">
      <alignment horizontal="right" wrapText="1"/>
      <protection hidden="1"/>
    </xf>
    <xf numFmtId="44" fontId="3" fillId="8" borderId="50" xfId="1" applyFont="1" applyFill="1" applyBorder="1" applyAlignment="1" applyProtection="1">
      <alignment wrapText="1"/>
      <protection hidden="1"/>
    </xf>
    <xf numFmtId="1" fontId="3" fillId="21" borderId="76" xfId="1" applyNumberFormat="1" applyFont="1" applyFill="1" applyBorder="1" applyAlignment="1" applyProtection="1">
      <alignment wrapText="1"/>
      <protection hidden="1"/>
    </xf>
    <xf numFmtId="1" fontId="3" fillId="8" borderId="78" xfId="1" applyNumberFormat="1" applyFont="1" applyFill="1" applyBorder="1" applyAlignment="1" applyProtection="1">
      <alignment horizontal="right" wrapText="1"/>
      <protection hidden="1"/>
    </xf>
    <xf numFmtId="0" fontId="3" fillId="25" borderId="77" xfId="0" applyFont="1" applyFill="1" applyBorder="1" applyProtection="1">
      <protection locked="0"/>
    </xf>
    <xf numFmtId="0" fontId="0" fillId="25" borderId="77" xfId="0" applyFill="1" applyBorder="1" applyProtection="1">
      <protection locked="0"/>
    </xf>
    <xf numFmtId="0" fontId="6" fillId="5" borderId="2" xfId="3" applyFont="1" applyFill="1" applyBorder="1" applyAlignment="1" applyProtection="1">
      <alignment horizontal="left" vertical="center" wrapText="1" indent="1"/>
    </xf>
    <xf numFmtId="0" fontId="11" fillId="3" borderId="3" xfId="3" applyFont="1" applyFill="1" applyBorder="1" applyAlignment="1" applyProtection="1">
      <alignment horizontal="left" vertical="center" wrapText="1" indent="1"/>
    </xf>
    <xf numFmtId="0" fontId="11" fillId="3" borderId="18" xfId="3" applyFont="1" applyFill="1" applyBorder="1" applyAlignment="1" applyProtection="1">
      <alignment horizontal="left" vertical="center" wrapText="1" indent="1"/>
    </xf>
    <xf numFmtId="0" fontId="11" fillId="3" borderId="4" xfId="3" applyFont="1" applyFill="1" applyBorder="1" applyAlignment="1" applyProtection="1">
      <alignment horizontal="left" vertical="center" wrapText="1" indent="1"/>
    </xf>
    <xf numFmtId="0" fontId="14" fillId="8" borderId="0" xfId="0" applyFont="1" applyFill="1" applyAlignment="1" applyProtection="1">
      <alignment horizontal="center"/>
      <protection hidden="1"/>
    </xf>
    <xf numFmtId="0" fontId="6" fillId="5" borderId="20" xfId="3" applyFont="1" applyFill="1" applyBorder="1" applyAlignment="1" applyProtection="1">
      <alignment horizontal="left" vertical="center" wrapText="1" indent="1"/>
      <protection hidden="1"/>
    </xf>
    <xf numFmtId="0" fontId="6" fillId="5" borderId="23" xfId="3" applyFont="1" applyFill="1" applyBorder="1" applyAlignment="1" applyProtection="1">
      <alignment horizontal="left" vertical="center" wrapText="1" indent="1"/>
      <protection hidden="1"/>
    </xf>
    <xf numFmtId="0" fontId="6" fillId="5" borderId="19" xfId="3" applyFont="1" applyFill="1" applyBorder="1" applyAlignment="1" applyProtection="1">
      <alignment horizontal="left" vertical="center" wrapText="1" indent="1"/>
      <protection hidden="1"/>
    </xf>
    <xf numFmtId="0" fontId="11" fillId="3" borderId="3" xfId="3" applyFont="1" applyFill="1" applyBorder="1" applyAlignment="1" applyProtection="1">
      <alignment horizontal="left" vertical="top" wrapText="1" indent="1"/>
      <protection hidden="1"/>
    </xf>
    <xf numFmtId="0" fontId="11" fillId="3" borderId="18" xfId="3" applyFont="1" applyFill="1" applyBorder="1" applyAlignment="1" applyProtection="1">
      <alignment horizontal="left" vertical="top" wrapText="1" indent="1"/>
      <protection hidden="1"/>
    </xf>
    <xf numFmtId="0" fontId="11" fillId="3" borderId="4" xfId="3" applyFont="1" applyFill="1" applyBorder="1" applyAlignment="1" applyProtection="1">
      <alignment horizontal="left" vertical="top" wrapText="1" indent="1"/>
      <protection hidden="1"/>
    </xf>
    <xf numFmtId="0" fontId="9" fillId="5" borderId="20" xfId="3" applyFont="1" applyFill="1" applyBorder="1" applyAlignment="1" applyProtection="1">
      <alignment horizontal="left" vertical="center" wrapText="1" indent="1"/>
      <protection hidden="1"/>
    </xf>
    <xf numFmtId="0" fontId="9" fillId="5" borderId="19" xfId="3" applyFont="1" applyFill="1" applyBorder="1" applyAlignment="1" applyProtection="1">
      <alignment horizontal="left" vertical="center" wrapText="1" indent="1"/>
      <protection hidden="1"/>
    </xf>
    <xf numFmtId="0" fontId="6" fillId="5" borderId="40" xfId="0" applyFont="1" applyFill="1" applyBorder="1" applyAlignment="1" applyProtection="1">
      <alignment horizontal="left" vertical="center" indent="1"/>
      <protection hidden="1"/>
    </xf>
    <xf numFmtId="0" fontId="6" fillId="5" borderId="41" xfId="0" applyFont="1" applyFill="1" applyBorder="1" applyAlignment="1" applyProtection="1">
      <alignment horizontal="left" vertical="center" indent="1"/>
      <protection hidden="1"/>
    </xf>
    <xf numFmtId="0" fontId="6" fillId="5" borderId="42" xfId="0" applyFont="1" applyFill="1" applyBorder="1" applyAlignment="1" applyProtection="1">
      <alignment horizontal="left" vertical="center" indent="1"/>
      <protection hidden="1"/>
    </xf>
    <xf numFmtId="0" fontId="19" fillId="15" borderId="43" xfId="0" applyFont="1" applyFill="1" applyBorder="1" applyAlignment="1" applyProtection="1">
      <alignment horizontal="left" vertical="top" wrapText="1"/>
      <protection locked="0"/>
    </xf>
    <xf numFmtId="0" fontId="19" fillId="15" borderId="44" xfId="0" applyFont="1" applyFill="1" applyBorder="1" applyAlignment="1" applyProtection="1">
      <alignment horizontal="left" vertical="top" wrapText="1"/>
      <protection locked="0"/>
    </xf>
    <xf numFmtId="0" fontId="19" fillId="15" borderId="45" xfId="0" applyFont="1" applyFill="1" applyBorder="1" applyAlignment="1" applyProtection="1">
      <alignment horizontal="left" vertical="top" wrapText="1"/>
      <protection locked="0"/>
    </xf>
    <xf numFmtId="0" fontId="24" fillId="0" borderId="0" xfId="0" applyFont="1" applyAlignment="1" applyProtection="1">
      <alignment horizontal="left" vertical="center" wrapText="1"/>
      <protection hidden="1"/>
    </xf>
    <xf numFmtId="0" fontId="6" fillId="5" borderId="0" xfId="0" applyFont="1" applyFill="1" applyAlignment="1" applyProtection="1">
      <alignment horizontal="left" vertical="center" indent="1"/>
      <protection hidden="1"/>
    </xf>
    <xf numFmtId="0" fontId="6" fillId="5" borderId="36" xfId="0" applyFont="1" applyFill="1" applyBorder="1" applyAlignment="1" applyProtection="1">
      <alignment horizontal="left" vertical="center" indent="1"/>
      <protection hidden="1"/>
    </xf>
    <xf numFmtId="0" fontId="6" fillId="5" borderId="36" xfId="0" applyFont="1" applyFill="1" applyBorder="1" applyAlignment="1" applyProtection="1">
      <alignment horizontal="left" vertical="center" wrapText="1" indent="1"/>
      <protection hidden="1"/>
    </xf>
    <xf numFmtId="0" fontId="12" fillId="19" borderId="54" xfId="6" applyFill="1" applyBorder="1" applyAlignment="1" applyProtection="1">
      <alignment horizontal="left" vertical="center" wrapText="1"/>
      <protection locked="0"/>
    </xf>
    <xf numFmtId="0" fontId="31" fillId="0" borderId="55" xfId="0" applyFont="1" applyBorder="1" applyProtection="1">
      <protection locked="0"/>
    </xf>
    <xf numFmtId="0" fontId="6" fillId="5" borderId="2" xfId="0" applyFont="1" applyFill="1" applyBorder="1" applyAlignment="1" applyProtection="1">
      <alignment horizontal="left" vertical="center" wrapText="1" indent="1"/>
      <protection hidden="1"/>
    </xf>
    <xf numFmtId="0" fontId="5" fillId="0" borderId="2"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protection hidden="1"/>
    </xf>
    <xf numFmtId="0" fontId="18" fillId="0" borderId="12" xfId="0" applyFont="1" applyBorder="1" applyAlignment="1" applyProtection="1">
      <alignment horizontal="center" vertical="center"/>
      <protection hidden="1"/>
    </xf>
    <xf numFmtId="0" fontId="18" fillId="0" borderId="14" xfId="0" applyFont="1" applyBorder="1" applyAlignment="1" applyProtection="1">
      <alignment horizontal="center" vertical="center"/>
      <protection hidden="1"/>
    </xf>
    <xf numFmtId="0" fontId="12" fillId="19" borderId="54" xfId="6" applyFill="1" applyBorder="1" applyAlignment="1" applyProtection="1">
      <alignment horizontal="center"/>
      <protection locked="0"/>
    </xf>
    <xf numFmtId="0" fontId="5" fillId="0" borderId="20" xfId="0" applyFont="1" applyBorder="1" applyAlignment="1" applyProtection="1">
      <alignment horizontal="center" vertical="center" wrapText="1"/>
      <protection hidden="1"/>
    </xf>
    <xf numFmtId="0" fontId="5" fillId="0" borderId="23" xfId="0" applyFont="1" applyBorder="1" applyAlignment="1" applyProtection="1">
      <alignment horizontal="center" vertical="center" wrapText="1"/>
      <protection hidden="1"/>
    </xf>
    <xf numFmtId="0" fontId="5" fillId="0" borderId="19" xfId="0" applyFont="1" applyBorder="1" applyAlignment="1" applyProtection="1">
      <alignment horizontal="center" vertical="center" wrapText="1"/>
      <protection hidden="1"/>
    </xf>
    <xf numFmtId="0" fontId="6" fillId="16" borderId="0" xfId="0" applyFont="1" applyFill="1" applyAlignment="1" applyProtection="1">
      <alignment horizontal="left" vertical="center"/>
      <protection hidden="1"/>
    </xf>
    <xf numFmtId="0" fontId="30" fillId="18" borderId="46" xfId="0" applyFont="1" applyFill="1" applyBorder="1" applyAlignment="1">
      <alignment horizontal="center" vertical="center" wrapText="1"/>
    </xf>
    <xf numFmtId="0" fontId="33" fillId="17" borderId="52" xfId="0" applyFont="1" applyFill="1" applyBorder="1" applyAlignment="1" applyProtection="1">
      <alignment horizontal="left" vertical="top" wrapText="1"/>
      <protection locked="0"/>
    </xf>
    <xf numFmtId="0" fontId="33" fillId="17" borderId="51" xfId="0" applyFont="1" applyFill="1" applyBorder="1" applyAlignment="1" applyProtection="1">
      <alignment horizontal="left" vertical="top" wrapText="1"/>
      <protection locked="0"/>
    </xf>
    <xf numFmtId="0" fontId="33" fillId="17" borderId="75" xfId="0" applyFont="1" applyFill="1" applyBorder="1" applyAlignment="1" applyProtection="1">
      <alignment horizontal="left" vertical="top" wrapText="1"/>
      <protection locked="0"/>
    </xf>
    <xf numFmtId="0" fontId="6" fillId="2" borderId="46" xfId="1" applyNumberFormat="1" applyFont="1" applyFill="1" applyBorder="1" applyAlignment="1" applyProtection="1">
      <alignment horizontal="left" vertical="center" wrapText="1" indent="1"/>
      <protection hidden="1"/>
    </xf>
    <xf numFmtId="0" fontId="17" fillId="2" borderId="0" xfId="0" applyFont="1" applyFill="1" applyAlignment="1" applyProtection="1">
      <alignment horizontal="left" vertical="center" indent="1"/>
      <protection hidden="1"/>
    </xf>
    <xf numFmtId="0" fontId="16" fillId="8" borderId="0" xfId="0" applyFont="1" applyFill="1" applyAlignment="1" applyProtection="1">
      <alignment horizontal="center" vertical="center" wrapText="1"/>
      <protection hidden="1"/>
    </xf>
    <xf numFmtId="0" fontId="6" fillId="2" borderId="47" xfId="0" applyFont="1" applyFill="1" applyBorder="1" applyAlignment="1" applyProtection="1">
      <alignment horizontal="left" vertical="center" wrapText="1" indent="1"/>
      <protection hidden="1"/>
    </xf>
    <xf numFmtId="0" fontId="6" fillId="2" borderId="48" xfId="0" applyFont="1" applyFill="1" applyBorder="1" applyAlignment="1" applyProtection="1">
      <alignment horizontal="left" vertical="center" wrapText="1" indent="1"/>
      <protection hidden="1"/>
    </xf>
    <xf numFmtId="0" fontId="6" fillId="2" borderId="49" xfId="0" applyFont="1" applyFill="1" applyBorder="1" applyAlignment="1" applyProtection="1">
      <alignment horizontal="left" vertical="center" wrapText="1" indent="1"/>
      <protection hidden="1"/>
    </xf>
    <xf numFmtId="0" fontId="6" fillId="2" borderId="37" xfId="1" applyNumberFormat="1" applyFont="1" applyFill="1" applyBorder="1" applyAlignment="1" applyProtection="1">
      <alignment horizontal="left" vertical="center" wrapText="1" indent="1"/>
      <protection hidden="1"/>
    </xf>
    <xf numFmtId="0" fontId="6" fillId="2" borderId="37" xfId="0" applyFont="1" applyFill="1" applyBorder="1" applyAlignment="1" applyProtection="1">
      <alignment horizontal="left" vertical="center" wrapText="1" indent="1"/>
      <protection hidden="1"/>
    </xf>
    <xf numFmtId="0" fontId="28" fillId="0" borderId="5"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6"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5" fillId="0" borderId="7" xfId="0" applyFont="1" applyBorder="1" applyAlignment="1" applyProtection="1">
      <alignment horizontal="left" vertical="top" wrapText="1"/>
      <protection hidden="1"/>
    </xf>
    <xf numFmtId="0" fontId="5" fillId="0" borderId="17" xfId="0" applyFont="1" applyBorder="1" applyAlignment="1" applyProtection="1">
      <alignment horizontal="left" vertical="top" wrapText="1"/>
      <protection hidden="1"/>
    </xf>
    <xf numFmtId="0" fontId="5" fillId="0" borderId="8" xfId="0" applyFont="1" applyBorder="1" applyAlignment="1" applyProtection="1">
      <alignment horizontal="left" vertical="top" wrapText="1"/>
      <protection hidden="1"/>
    </xf>
    <xf numFmtId="0" fontId="17" fillId="4" borderId="0" xfId="0" applyFont="1" applyFill="1" applyAlignment="1" applyProtection="1">
      <alignment horizontal="left" vertical="center" indent="1"/>
      <protection hidden="1"/>
    </xf>
    <xf numFmtId="0" fontId="28" fillId="0" borderId="20" xfId="0" applyFont="1" applyBorder="1" applyAlignment="1" applyProtection="1">
      <alignment horizontal="left" vertical="center" wrapText="1"/>
      <protection hidden="1"/>
    </xf>
    <xf numFmtId="0" fontId="5" fillId="0" borderId="23" xfId="0" applyFont="1" applyBorder="1" applyAlignment="1" applyProtection="1">
      <alignment horizontal="left" vertical="center" wrapText="1"/>
      <protection hidden="1"/>
    </xf>
    <xf numFmtId="0" fontId="5" fillId="0" borderId="19" xfId="0" applyFont="1" applyBorder="1" applyAlignment="1" applyProtection="1">
      <alignment horizontal="left" vertical="center" wrapText="1"/>
      <protection hidden="1"/>
    </xf>
    <xf numFmtId="0" fontId="14" fillId="8" borderId="0" xfId="0" applyFont="1" applyFill="1" applyAlignment="1" applyProtection="1">
      <alignment horizontal="center" vertical="center" wrapText="1"/>
      <protection hidden="1"/>
    </xf>
    <xf numFmtId="44" fontId="6" fillId="4" borderId="38" xfId="1" applyFont="1" applyFill="1" applyBorder="1" applyAlignment="1" applyProtection="1">
      <alignment horizontal="left" vertical="center" wrapText="1" indent="1"/>
      <protection hidden="1"/>
    </xf>
    <xf numFmtId="0" fontId="6" fillId="4" borderId="38" xfId="0" applyFont="1" applyFill="1" applyBorder="1" applyAlignment="1" applyProtection="1">
      <alignment horizontal="left" vertical="center" wrapText="1" indent="1"/>
      <protection hidden="1"/>
    </xf>
    <xf numFmtId="44" fontId="6" fillId="4" borderId="38" xfId="1" applyFont="1" applyFill="1" applyBorder="1" applyAlignment="1" applyProtection="1">
      <alignment horizontal="left" vertical="center" wrapText="1"/>
      <protection hidden="1"/>
    </xf>
    <xf numFmtId="0" fontId="17" fillId="9" borderId="0" xfId="0" applyFont="1" applyFill="1" applyAlignment="1" applyProtection="1">
      <alignment horizontal="left" vertical="center" indent="1"/>
      <protection hidden="1"/>
    </xf>
    <xf numFmtId="0" fontId="28" fillId="0" borderId="20" xfId="0" applyFont="1" applyBorder="1" applyAlignment="1" applyProtection="1">
      <alignment horizontal="left" vertical="top" wrapText="1"/>
      <protection hidden="1"/>
    </xf>
    <xf numFmtId="0" fontId="28" fillId="0" borderId="23" xfId="0" applyFont="1" applyBorder="1" applyAlignment="1" applyProtection="1">
      <alignment horizontal="left" vertical="top" wrapText="1"/>
      <protection hidden="1"/>
    </xf>
    <xf numFmtId="0" fontId="28" fillId="0" borderId="19" xfId="0" applyFont="1" applyBorder="1" applyAlignment="1" applyProtection="1">
      <alignment horizontal="left" vertical="top" wrapText="1"/>
      <protection hidden="1"/>
    </xf>
    <xf numFmtId="0" fontId="13" fillId="8" borderId="0" xfId="0" applyFont="1" applyFill="1" applyAlignment="1" applyProtection="1">
      <alignment horizontal="center" vertical="center" wrapText="1"/>
      <protection hidden="1"/>
    </xf>
    <xf numFmtId="44" fontId="6" fillId="9" borderId="60" xfId="1" applyFont="1" applyFill="1" applyBorder="1" applyAlignment="1" applyProtection="1">
      <alignment vertical="center" wrapText="1"/>
      <protection hidden="1"/>
    </xf>
    <xf numFmtId="44" fontId="6" fillId="9" borderId="61" xfId="1" applyFont="1" applyFill="1" applyBorder="1" applyAlignment="1" applyProtection="1">
      <alignment vertical="center" wrapText="1"/>
      <protection hidden="1"/>
    </xf>
    <xf numFmtId="44" fontId="6" fillId="9" borderId="62" xfId="1" applyFont="1" applyFill="1" applyBorder="1" applyAlignment="1" applyProtection="1">
      <alignment vertical="center" wrapText="1"/>
      <protection hidden="1"/>
    </xf>
    <xf numFmtId="44" fontId="6" fillId="9" borderId="36" xfId="1" applyFont="1" applyFill="1" applyBorder="1" applyAlignment="1" applyProtection="1">
      <alignment horizontal="left" vertical="center" wrapText="1" indent="1"/>
      <protection hidden="1"/>
    </xf>
    <xf numFmtId="0" fontId="6" fillId="9" borderId="36" xfId="0" applyFont="1" applyFill="1" applyBorder="1" applyAlignment="1" applyProtection="1">
      <alignment horizontal="left" vertical="center" wrapText="1" indent="1"/>
      <protection hidden="1"/>
    </xf>
    <xf numFmtId="44" fontId="6" fillId="9" borderId="68" xfId="1" applyFont="1" applyFill="1" applyBorder="1" applyAlignment="1" applyProtection="1">
      <alignment vertical="center" wrapText="1"/>
      <protection hidden="1"/>
    </xf>
    <xf numFmtId="44" fontId="6" fillId="9" borderId="69" xfId="1" applyFont="1" applyFill="1" applyBorder="1" applyAlignment="1" applyProtection="1">
      <alignment vertical="center" wrapText="1"/>
      <protection hidden="1"/>
    </xf>
    <xf numFmtId="44" fontId="6" fillId="9" borderId="70" xfId="1" applyFont="1" applyFill="1" applyBorder="1" applyAlignment="1" applyProtection="1">
      <alignment vertical="center" wrapText="1"/>
      <protection hidden="1"/>
    </xf>
    <xf numFmtId="44" fontId="6" fillId="9" borderId="57" xfId="1" applyFont="1" applyFill="1" applyBorder="1" applyAlignment="1" applyProtection="1">
      <alignment horizontal="left" vertical="center" wrapText="1" indent="1"/>
      <protection hidden="1"/>
    </xf>
  </cellXfs>
  <cellStyles count="9">
    <cellStyle name="%" xfId="5" xr:uid="{C5FA65EA-0047-49CB-9895-D583F774C6D8}"/>
    <cellStyle name="Comma" xfId="8" builtinId="3"/>
    <cellStyle name="Currency" xfId="1" builtinId="4"/>
    <cellStyle name="Heading 1" xfId="3" builtinId="16"/>
    <cellStyle name="Hyperlink" xfId="6" builtinId="8"/>
    <cellStyle name="Normal" xfId="0" builtinId="0"/>
    <cellStyle name="Normal 2" xfId="4" xr:uid="{88B65A7F-D356-4544-A6C2-D645F88DCB34}"/>
    <cellStyle name="Normal 2 2 2" xfId="7" xr:uid="{AB4111A0-D0C3-4171-8EDF-BF3EF54985C0}"/>
    <cellStyle name="Percent" xfId="2" builtinId="5"/>
  </cellStyles>
  <dxfs count="111">
    <dxf>
      <fill>
        <patternFill>
          <bgColor rgb="FFFF0000"/>
        </patternFill>
      </fill>
    </dxf>
    <dxf>
      <fill>
        <patternFill>
          <bgColor rgb="FFFF0000"/>
        </patternFill>
      </fill>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indent="0" justifyLastLine="0" shrinkToFit="0" readingOrder="0"/>
    </dxf>
    <dxf>
      <numFmt numFmtId="164" formatCode="_-[$£-809]* #,##0.00_-;\-[$£-809]* #,##0.00_-;_-[$£-809]* &quot;-&quot;??_-;_-@_-"/>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numFmt numFmtId="19" formatCode="dd/mm/yyyy"/>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6" formatCode="&quot;£&quot;#,##0.00"/>
    </dxf>
  </dxfs>
  <tableStyles count="1" defaultTableStyle="TableStyleMedium2" defaultPivotStyle="PivotStyleLight16">
    <tableStyle name="Invisible" pivot="0" table="0" count="0" xr9:uid="{2B6B7D49-25D2-4F38-8A18-4059EFB35BF7}"/>
  </tableStyles>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358589</xdr:colOff>
      <xdr:row>10</xdr:row>
      <xdr:rowOff>82176</xdr:rowOff>
    </xdr:from>
    <xdr:to>
      <xdr:col>3</xdr:col>
      <xdr:colOff>283883</xdr:colOff>
      <xdr:row>10</xdr:row>
      <xdr:rowOff>2540000</xdr:rowOff>
    </xdr:to>
    <xdr:pic>
      <xdr:nvPicPr>
        <xdr:cNvPr id="2" name="Picture 1">
          <a:extLst>
            <a:ext uri="{FF2B5EF4-FFF2-40B4-BE49-F238E27FC236}">
              <a16:creationId xmlns:a16="http://schemas.microsoft.com/office/drawing/2014/main" id="{2D76A1C4-1EE6-B79E-5CBF-30C1D872A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8589" y="3877235"/>
          <a:ext cx="7948706" cy="2457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238125</xdr:colOff>
      <xdr:row>1</xdr:row>
      <xdr:rowOff>76200</xdr:rowOff>
    </xdr:from>
    <xdr:to>
      <xdr:col>6</xdr:col>
      <xdr:colOff>1771650</xdr:colOff>
      <xdr:row>5</xdr:row>
      <xdr:rowOff>133350</xdr:rowOff>
    </xdr:to>
    <xdr:pic>
      <xdr:nvPicPr>
        <xdr:cNvPr id="2" name="Picture 2" descr="New-DWP-logo-1">
          <a:extLst>
            <a:ext uri="{FF2B5EF4-FFF2-40B4-BE49-F238E27FC236}">
              <a16:creationId xmlns:a16="http://schemas.microsoft.com/office/drawing/2014/main" id="{C8C983CC-312C-4019-943F-6D8BA25A75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678025" y="247650"/>
          <a:ext cx="1533525" cy="7810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2890387</xdr:colOff>
      <xdr:row>13</xdr:row>
      <xdr:rowOff>41620</xdr:rowOff>
    </xdr:from>
    <xdr:to>
      <xdr:col>4</xdr:col>
      <xdr:colOff>516145</xdr:colOff>
      <xdr:row>14</xdr:row>
      <xdr:rowOff>114389</xdr:rowOff>
    </xdr:to>
    <xdr:pic>
      <xdr:nvPicPr>
        <xdr:cNvPr id="5" name="Graphic 4" descr="Traffic light outline">
          <a:extLst>
            <a:ext uri="{FF2B5EF4-FFF2-40B4-BE49-F238E27FC236}">
              <a16:creationId xmlns:a16="http://schemas.microsoft.com/office/drawing/2014/main" id="{D17A5783-BC4E-4348-9AB3-9081FF9237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494262" y="4407245"/>
          <a:ext cx="524533" cy="54425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931BF2A-880F-4F5B-8C5A-18F20BC77432}" name="Table3" displayName="Table3" ref="A4:C157" totalsRowShown="0">
  <autoFilter ref="A4:C157" xr:uid="{1931BF2A-880F-4F5B-8C5A-18F20BC77432}"/>
  <sortState xmlns:xlrd2="http://schemas.microsoft.com/office/spreadsheetml/2017/richdata2" ref="A5:C157">
    <sortCondition ref="B4:B157"/>
  </sortState>
  <tableColumns count="3">
    <tableColumn id="1" xr3:uid="{31FB27FF-B853-4517-9351-6FA47100E115}" name="LA name"/>
    <tableColumn id="2" xr3:uid="{AABBABEF-E9EA-4C32-8D5D-5EFFE33057F7}" name="LA code"/>
    <tableColumn id="3" xr3:uid="{EDAD37AC-ED8E-45BC-92FC-DFE7F71AA2FE}" name="HSF7 Allocation" dataDxfId="110" dataCellStyle="Currency"/>
  </tableColumns>
  <tableStyleInfo name="TableStyleLight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2235031-9848-4C3F-A2BD-792A0E7FC54F}" name="Table2" displayName="Table2" ref="B3:DC4" totalsRowShown="0" headerRowDxfId="109" dataDxfId="108">
  <autoFilter ref="B3:DC4" xr:uid="{12235031-9848-4C3F-A2BD-792A0E7FC54F}"/>
  <tableColumns count="106">
    <tableColumn id="1" xr3:uid="{6B826973-9A7B-486A-BB13-5AF3AE1D6DB7}" name="Local Authority" dataDxfId="107">
      <calculatedColumnFormula>IF('1 - Governance'!$B$11="","",'1 - Governance'!$B$11)</calculatedColumnFormula>
    </tableColumn>
    <tableColumn id="2" xr3:uid="{9C99742C-3633-4ED9-BA7C-13BBD966133D}" name="LA code" dataDxfId="106">
      <calculatedColumnFormula>IF(Table2[[#This Row],[Local Authority]]="","",_xlfn.XLOOKUP(Table2[[#This Row],[Local Authority]],'5 - LA codes'!$A$3:$A$155,'5 - LA codes'!$B$3:$B$155))</calculatedColumnFormula>
    </tableColumn>
    <tableColumn id="4" xr3:uid="{25277F7D-B85E-47A3-8DDD-59705440B759}" name="Quartiles (based on allocation value)" dataDxfId="105">
      <calculatedColumnFormula>IF(Table2[[#This Row],[Local Authority]]="","",_xlfn.XLOOKUP(Table2[[#This Row],[Local Authority]],'5 - LA codes'!$A$3:$A$155,'5 - LA codes'!$C$3:$C$155))</calculatedColumnFormula>
    </tableColumn>
    <tableColumn id="5" xr3:uid="{182409C7-77A1-4530-BB4B-58A4930ECA85}" name="Region" dataDxfId="104">
      <calculatedColumnFormula>IF(Table2[[#This Row],[Local Authority]]="","",_xlfn.XLOOKUP(Table2[[#This Row],[Local Authority]],'5 - LA codes'!$A$3:$A$155,'5 - LA codes'!$D$3:$D$155))</calculatedColumnFormula>
    </tableColumn>
    <tableColumn id="6" xr3:uid="{065FE2E5-E87F-4407-8113-90297DC7F3FF}" name="Rural Urban Classification 2011 (3 fold)" dataDxfId="103">
      <calculatedColumnFormula>IF(Table2[[#This Row],[Local Authority]]="","",_xlfn.XLOOKUP(Table2[[#This Row],[Local Authority]],'5 - LA codes'!$A$3:$A$155,'5 - LA codes'!$F$3:$F$155))</calculatedColumnFormula>
    </tableColumn>
    <tableColumn id="8" xr3:uid="{D76A7DC0-8B82-4B40-8710-1B6010F50EA4}" name="Reporting period" dataDxfId="102">
      <calculatedColumnFormula>IF('1 - Governance'!$B$15="","",'1 - Governance'!$B$15)</calculatedColumnFormula>
    </tableColumn>
    <tableColumn id="9" xr3:uid="{F98ABD01-9BEB-46F7-A408-8497A1FBEBB4}" name="Report type" dataDxfId="101">
      <calculatedColumnFormula>IF('1 - Governance'!$C$15="","",'1 - Governance'!$C$15)</calculatedColumnFormula>
    </tableColumn>
    <tableColumn id="10" xr3:uid="{B9240E57-9656-4E75-A6F3-4ECD40899344}" name="Date returned to DWP" dataDxfId="100">
      <calculatedColumnFormula>IF('1 - Governance'!$D$15="","",'1 - Governance'!$D$15)</calculatedColumnFormula>
    </tableColumn>
    <tableColumn id="11" xr3:uid="{E7E1AD4E-04F4-4BCF-B7FE-0CA8EEBA20F5}" name="Section 151 Name" dataDxfId="99">
      <calculatedColumnFormula>IF('1 - Governance'!$B$20="","",'1 - Governance'!$B$20)</calculatedColumnFormula>
    </tableColumn>
    <tableColumn id="12" xr3:uid="{E135A464-523B-4423-8095-1684577AF2E5}" name="Section 151 Email" dataDxfId="98">
      <calculatedColumnFormula>IF('1 - Governance'!$C$20="","",'1 - Governance'!$C$20)</calculatedColumnFormula>
    </tableColumn>
    <tableColumn id="13" xr3:uid="{C09A2B2D-10F3-41CF-932C-3BBF51E6C79C}" name="Has S151/CFO been copied in?" dataDxfId="97">
      <calculatedColumnFormula>IF('1 - Governance'!$B$24="","",'1 - Governance'!$B$24)</calculatedColumnFormula>
    </tableColumn>
    <tableColumn id="15" xr3:uid="{5AEA1DC2-8059-4550-8A2C-D0C6DAA46F5A}" name="LA SPOC" dataDxfId="96">
      <calculatedColumnFormula>IF('1 - Governance'!$C$24="","",'1 - Governance'!$C$24)</calculatedColumnFormula>
    </tableColumn>
    <tableColumn id="20" xr3:uid="{C4BA4BCB-4D90-4359-B08B-D3F9DEB83AFA}" name="HSF 7 Allocation" dataDxfId="95" dataCellStyle="Currency">
      <calculatedColumnFormula>IF('1 - Governance'!$E$28="","",'1 - Governance'!$E$28)</calculatedColumnFormula>
    </tableColumn>
    <tableColumn id="21" xr3:uid="{51BEAA2E-A2F9-4580-8241-74ACBACE1D64}" name="Total LA Spend (inc. admin) (£)" dataDxfId="94" dataCellStyle="Currency">
      <calculatedColumnFormula>IF('1 - Governance'!$D$28="","",'1 - Governance'!$D$28)</calculatedColumnFormula>
    </tableColumn>
    <tableColumn id="22" xr3:uid="{64784CAB-145C-40A6-933E-D06490CF97B8}" name="Percentage of allocation spent" dataDxfId="93">
      <calculatedColumnFormula>IF('1 - Governance'!$F$28="","",'1 - Governance'!$F$28)</calculatedColumnFormula>
    </tableColumn>
    <tableColumn id="71" xr3:uid="{ECB5F767-94DE-44C0-9DF9-024A84BD96BB}" name="Notes" dataDxfId="92">
      <calculatedColumnFormula>IF('1 - Governance'!$B$32="","",'1 - Governance'!$B$32)</calculatedColumnFormula>
    </tableColumn>
    <tableColumn id="17" xr3:uid="{865F1F56-BDBA-47C5-B00D-A84F6F2B6E48}" name="Admin costs (£)" dataDxfId="91" dataCellStyle="Currency">
      <calculatedColumnFormula>IF('1 - Governance'!$C$28="","",'1 - Governance'!$C$28)</calculatedColumnFormula>
    </tableColumn>
    <tableColumn id="18" xr3:uid="{F88FB1CC-B4D3-4859-ABC5-E6035C25111A}" name="Total amount provided to vulnerable households (£)" dataDxfId="90" dataCellStyle="Currency">
      <calculatedColumnFormula>IF('1 - Governance'!$B$28="","",'1 - Governance'!$B$28)</calculatedColumnFormula>
    </tableColumn>
    <tableColumn id="14" xr3:uid="{6E28B1C4-89DF-4A5B-AC23-3816AFA3512E}" name="Evaluation spend only " dataDxfId="89" dataCellStyle="Currency">
      <calculatedColumnFormula>IF('2 - Spend'!$C$16="","",'2 - Spend'!$C$16)</calculatedColumnFormula>
    </tableColumn>
    <tableColumn id="19" xr3:uid="{CE66C76A-A118-4846-9305-571BF2CB5B3F}" name="Households with children (£)" dataDxfId="88" dataCellStyle="Currency">
      <calculatedColumnFormula>IF('2 - Spend'!$B$20="","",'2 - Spend'!$B$20)</calculatedColumnFormula>
    </tableColumn>
    <tableColumn id="23" xr3:uid="{B8D3F237-05E1-43D1-9ED0-73479DF787F3}" name="Households with pensioners (£)" dataDxfId="87" dataCellStyle="Currency">
      <calculatedColumnFormula>IF('2 - Spend'!$C$20="","",'2 - Spend'!$C$20)</calculatedColumnFormula>
    </tableColumn>
    <tableColumn id="24" xr3:uid="{8C7134DF-CF0A-4FE0-83A1-E5413739D655}" name="Households with a disabled person (£)" dataDxfId="86" dataCellStyle="Currency">
      <calculatedColumnFormula>IF('2 - Spend'!$D$20="","",'2 - Spend'!$D$20)</calculatedColumnFormula>
    </tableColumn>
    <tableColumn id="25" xr3:uid="{D4F54458-ACC3-4F51-8174-EA040B9B54B1}" name="Other households (£)" dataDxfId="85" dataCellStyle="Currency">
      <calculatedColumnFormula>IF('2 - Spend'!$E$20="","",'2 - Spend'!$E$20)</calculatedColumnFormula>
    </tableColumn>
    <tableColumn id="27" xr3:uid="{2177AFE1-0681-4A12-B1EC-62EF16FEE973}" name="Energy and water (£)" dataDxfId="84" dataCellStyle="Currency">
      <calculatedColumnFormula>'2 - Spend'!B32</calculatedColumnFormula>
    </tableColumn>
    <tableColumn id="28" xr3:uid="{4240D9CA-1B3C-42B7-8DC5-D730E93CEBFC}" name="Wider essentials (£)" dataDxfId="83" dataCellStyle="Currency">
      <calculatedColumnFormula>'2 - Spend'!C32</calculatedColumnFormula>
    </tableColumn>
    <tableColumn id="29" xr3:uid="{0C034CDA-250C-4BCD-A565-55477C311FBE}" name="Housing costs (£)" dataDxfId="82" dataCellStyle="Currency">
      <calculatedColumnFormula>'2 - Spend'!D32</calculatedColumnFormula>
    </tableColumn>
    <tableColumn id="30" xr3:uid="{BE143F70-76BE-400A-AB88-195848209176}" name="Food (£)" dataDxfId="81" dataCellStyle="Currency">
      <calculatedColumnFormula>'2 - Spend'!E32</calculatedColumnFormula>
    </tableColumn>
    <tableColumn id="31" xr3:uid="{C11D39CB-BE85-4BB5-9EE0-2CA21FE731F3}" name="Other crisis (£)" dataDxfId="80" dataCellStyle="Currency">
      <calculatedColumnFormula>'2 - Spend'!F32</calculatedColumnFormula>
    </tableColumn>
    <tableColumn id="32" xr3:uid="{483261AD-FB76-4F9E-BB65-CB95EECA4DD2}" name="Advice Services (£)" dataDxfId="79" dataCellStyle="Currency">
      <calculatedColumnFormula>'2 - Spend'!B36</calculatedColumnFormula>
    </tableColumn>
    <tableColumn id="33" xr3:uid="{12DD803B-BEC9-4263-A97C-BF0AAFADB6DB}" name="Skills (£)" dataDxfId="78" dataCellStyle="Currency">
      <calculatedColumnFormula>'2 - Spend'!C36</calculatedColumnFormula>
    </tableColumn>
    <tableColumn id="35" xr3:uid="{2B378563-B49E-405F-BB08-09331878E678}" name="Community infrastructure/support (£)" dataDxfId="77" dataCellStyle="Currency">
      <calculatedColumnFormula>'2 - Spend'!D36</calculatedColumnFormula>
    </tableColumn>
    <tableColumn id="36" xr3:uid="{BC1568DC-AB75-42FA-82A3-28B8BC5E6FA3}" name="Energy efficiency (£)" dataDxfId="76" dataCellStyle="Currency">
      <calculatedColumnFormula>'2 - Spend'!E36</calculatedColumnFormula>
    </tableColumn>
    <tableColumn id="37" xr3:uid="{3C54FF13-A390-4654-8BC7-EAD90B4A563F}" name="Other preventative (£)" dataDxfId="75" dataCellStyle="Currency">
      <calculatedColumnFormula>'2 - Spend'!F36</calculatedColumnFormula>
    </tableColumn>
    <tableColumn id="38" xr3:uid="{0B5308D4-4477-4317-A591-F2822AFA6B55}" name="Vouchers (£)" dataDxfId="74" dataCellStyle="Currency">
      <calculatedColumnFormula>'2 - Spend'!B24</calculatedColumnFormula>
    </tableColumn>
    <tableColumn id="39" xr3:uid="{60DAB35A-1770-4B0A-873E-C2E90F3D81EF}" name="Cash awards (£)" dataDxfId="73" dataCellStyle="Currency">
      <calculatedColumnFormula>'2 - Spend'!C24</calculatedColumnFormula>
    </tableColumn>
    <tableColumn id="41" xr3:uid="{4C61FC8D-2475-4A03-8F6F-61914DB0377E}" name="Third party organisations (£)" dataDxfId="72" dataCellStyle="Currency">
      <calculatedColumnFormula>'2 - Spend'!D24</calculatedColumnFormula>
    </tableColumn>
    <tableColumn id="42" xr3:uid="{0BD8E95B-BCBB-4A3F-B45F-E92203BB224C}" name="Tangible items (£)" dataDxfId="71" dataCellStyle="Currency">
      <calculatedColumnFormula>'2 - Spend'!E24</calculatedColumnFormula>
    </tableColumn>
    <tableColumn id="43" xr3:uid="{395A007A-27ED-4F84-9D33-68C816C4016F}" name="Other types of support (£)" dataDxfId="70" dataCellStyle="Currency">
      <calculatedColumnFormula>'2 - Spend'!F24</calculatedColumnFormula>
    </tableColumn>
    <tableColumn id="99" xr3:uid="{73BE4EF3-7645-47E1-B8D2-BFA7046CE370}" name="Application-based support (£)" dataDxfId="69" dataCellStyle="Currency">
      <calculatedColumnFormula>'2 - Spend'!B28</calculatedColumnFormula>
    </tableColumn>
    <tableColumn id="96" xr3:uid="{097421B4-DF54-433C-9F81-CCF3E10089C9}" name="Proactive support (£)" dataDxfId="68" dataCellStyle="Currency">
      <calculatedColumnFormula>'2 - Spend'!C28</calculatedColumnFormula>
    </tableColumn>
    <tableColumn id="72" xr3:uid="{EA5AFB0F-1498-44C9-9079-E0AEA7E16925}" name="Other access routes  (£)" dataDxfId="67" dataCellStyle="Currency">
      <calculatedColumnFormula>'2 - Spend'!D28</calculatedColumnFormula>
    </tableColumn>
    <tableColumn id="70" xr3:uid="{BAA2CBBF-B9BB-42AF-89D1-F68E55123ECD}" name="Housing cost spend category" dataDxfId="66" dataCellStyle="Currency">
      <calculatedColumnFormula>'2 - Spend'!B40</calculatedColumnFormula>
    </tableColumn>
    <tableColumn id="69" xr3:uid="{432E6972-7811-48C8-97AA-40B1794F3E51}" name="Housing costs additional information" dataDxfId="65" dataCellStyle="Currency">
      <calculatedColumnFormula>'2 - Spend'!C40</calculatedColumnFormula>
    </tableColumn>
    <tableColumn id="97" xr3:uid="{64039B14-750B-48C0-8815-00BCE03F1615}" name="Total spend by household composition (£)" dataDxfId="64" dataCellStyle="Currency">
      <calculatedColumnFormula>'2 - Spend'!F20</calculatedColumnFormula>
    </tableColumn>
    <tableColumn id="110" xr3:uid="{9467E29C-80C0-4931-92F6-E2D763206B62}" name="Total crisis spend by category (£)" dataDxfId="63" dataCellStyle="Currency">
      <calculatedColumnFormula>'2 - Spend'!G32</calculatedColumnFormula>
    </tableColumn>
    <tableColumn id="3" xr3:uid="{82306956-28E7-49A9-8973-C3ACD96287B2}" name="Total preventative spend by category (£)" dataDxfId="62" dataCellStyle="Currency">
      <calculatedColumnFormula>'2 - Spend'!G36</calculatedColumnFormula>
    </tableColumn>
    <tableColumn id="16" xr3:uid="{B643E14D-93E0-4CEA-9421-2F2DBB68BB0F}" name="Total spend by type of support (£)" dataDxfId="61" dataCellStyle="Currency">
      <calculatedColumnFormula>'2 - Spend'!G24</calculatedColumnFormula>
    </tableColumn>
    <tableColumn id="26" xr3:uid="{37954253-A61E-4C50-9709-3319480E5B2A}" name="Total spend by access route (£)" dataDxfId="60" dataCellStyle="Currency">
      <calculatedColumnFormula>'2 - Spend'!E28</calculatedColumnFormula>
    </tableColumn>
    <tableColumn id="34" xr3:uid="{E2B33D91-C4D2-45E2-97EA-6D0B0CC5D625}" name="Total £ by household composition checksum" dataDxfId="59" dataCellStyle="Currency">
      <calculatedColumnFormula>IF('2 - Spend'!$F$20='1 - Governance'!$B$28,TRUE,FALSE)</calculatedColumnFormula>
    </tableColumn>
    <tableColumn id="40" xr3:uid="{FF868215-1732-4961-9ACA-259A65228ACA}" name="Total £ by category checksum" dataDxfId="58" dataCellStyle="Currency">
      <calculatedColumnFormula>IF('2 - Spend'!G32+'2 - Spend'!G36='1 - Governance'!$B$28,TRUE,FALSE)</calculatedColumnFormula>
    </tableColumn>
    <tableColumn id="44" xr3:uid="{D43A83C6-A86F-48F8-ACAB-0B3964010B5A}" name="Total £ by type of support checksum" dataDxfId="57" dataCellStyle="Currency">
      <calculatedColumnFormula>IF('2 - Spend'!$G$24='1 - Governance'!$B$28,TRUE,FALSE)</calculatedColumnFormula>
    </tableColumn>
    <tableColumn id="45" xr3:uid="{A93A422C-48C9-47DB-AF26-11CC16E36F16}" name="Total £ by access route checksum" dataDxfId="56" dataCellStyle="Currency">
      <calculatedColumnFormula>IF('2 - Spend'!$E$28='1 - Governance'!$B$28,TRUE,FALSE)</calculatedColumnFormula>
    </tableColumn>
    <tableColumn id="46" xr3:uid="{E303EC9E-3C5C-419D-BC9F-90FD410B45B0}" name="Household with Children (Vol.)" dataDxfId="55" dataCellStyle="Currency">
      <calculatedColumnFormula>IF('3 - Volumes'!$B$8="","",'3 - Volumes'!$B$8)</calculatedColumnFormula>
    </tableColumn>
    <tableColumn id="47" xr3:uid="{746F054C-54C8-466A-B8A9-83B99E03375A}" name="Households with Pensioners (Vol.)" dataDxfId="54" dataCellStyle="Currency">
      <calculatedColumnFormula>IF('3 - Volumes'!$C$8="","",'3 - Volumes'!$C$8)</calculatedColumnFormula>
    </tableColumn>
    <tableColumn id="48" xr3:uid="{0B867F84-3A11-4B47-8497-1AE0785F9D0F}" name="Households with a Disabled Person (Vol.)" dataDxfId="53" dataCellStyle="Currency">
      <calculatedColumnFormula>IF('3 - Volumes'!$D$8="","",'3 - Volumes'!$D$8)</calculatedColumnFormula>
    </tableColumn>
    <tableColumn id="49" xr3:uid="{6C157244-4E79-42E7-B4C3-95FEA244E915}" name="Other households (Vol.)" dataDxfId="52" dataCellStyle="Currency">
      <calculatedColumnFormula>IF('3 - Volumes'!$E$8="","",'3 - Volumes'!$E$8)</calculatedColumnFormula>
    </tableColumn>
    <tableColumn id="50" xr3:uid="{91F01FC2-86E7-40F0-86C6-A3248F0AF8E5}" name="Energy and Water (Vol.)" dataDxfId="51" dataCellStyle="Currency">
      <calculatedColumnFormula>'3 - Volumes'!B20</calculatedColumnFormula>
    </tableColumn>
    <tableColumn id="51" xr3:uid="{6FE6AFD9-3C78-4244-A24E-E0BAF5431469}" name="Wider essentials (Vol.)" dataDxfId="50" dataCellStyle="Currency">
      <calculatedColumnFormula>'3 - Volumes'!C20</calculatedColumnFormula>
    </tableColumn>
    <tableColumn id="52" xr3:uid="{3913BFE2-0F57-4834-8C66-A3C78C636734}" name="Housing costs (Vol.)" dataDxfId="49" dataCellStyle="Currency">
      <calculatedColumnFormula>'3 - Volumes'!D20</calculatedColumnFormula>
    </tableColumn>
    <tableColumn id="53" xr3:uid="{67F838AD-92E7-449D-96CB-53E7404FC180}" name="Food (Vol)" dataDxfId="48" dataCellStyle="Currency">
      <calculatedColumnFormula>'3 - Volumes'!E20</calculatedColumnFormula>
    </tableColumn>
    <tableColumn id="54" xr3:uid="{FAB4F3B8-E88D-4B5B-B321-233E5BDD068C}" name="Other Crisis (Vol.)" dataDxfId="47" dataCellStyle="Currency">
      <calculatedColumnFormula>'3 - Volumes'!F20</calculatedColumnFormula>
    </tableColumn>
    <tableColumn id="55" xr3:uid="{28D946F2-3D05-4B53-B47A-B38900B52FAE}" name="Advice Services (Vol.)" dataDxfId="46" dataCellStyle="Currency">
      <calculatedColumnFormula>'3 - Volumes'!B24</calculatedColumnFormula>
    </tableColumn>
    <tableColumn id="56" xr3:uid="{5151762D-CBD0-478B-A357-F7C7B47E4C08}" name="Skills (Vol.)" dataDxfId="45" dataCellStyle="Currency">
      <calculatedColumnFormula>'3 - Volumes'!C24</calculatedColumnFormula>
    </tableColumn>
    <tableColumn id="57" xr3:uid="{EF30B567-3CC6-4B46-8239-7C578C50EADB}" name="Community infrastructure/support (Vol.)" dataDxfId="44" dataCellStyle="Currency">
      <calculatedColumnFormula>'3 - Volumes'!D24</calculatedColumnFormula>
    </tableColumn>
    <tableColumn id="58" xr3:uid="{49D61732-1A0E-4862-B59C-E019D37DA07D}" name="Energy efficiency (Vol.)" dataDxfId="43" dataCellStyle="Currency">
      <calculatedColumnFormula>'3 - Volumes'!E24</calculatedColumnFormula>
    </tableColumn>
    <tableColumn id="59" xr3:uid="{5B5399FA-1359-440E-B8DB-7D6C2807D7CE}" name="Other Preventative (Vol.)" dataDxfId="42" dataCellStyle="Currency">
      <calculatedColumnFormula>'3 - Volumes'!F24</calculatedColumnFormula>
    </tableColumn>
    <tableColumn id="101" xr3:uid="{5ED9BAAE-D2EA-4A0F-8003-3EA48FE03325}" name="Vouchers (Vol.)" dataDxfId="41" dataCellStyle="Currency">
      <calculatedColumnFormula>'3 - Volumes'!B12</calculatedColumnFormula>
    </tableColumn>
    <tableColumn id="100" xr3:uid="{C28286C1-7517-4261-BC75-146EC4B943E3}" name="Cash awards (Vol.)" dataDxfId="40" dataCellStyle="Currency">
      <calculatedColumnFormula>'3 - Volumes'!C12</calculatedColumnFormula>
    </tableColumn>
    <tableColumn id="60" xr3:uid="{B8B92141-9AF6-4F6B-BCA1-973291409A74}" name="Third Party Organisations (Vol.)" dataDxfId="39" dataCellStyle="Currency">
      <calculatedColumnFormula>'3 - Volumes'!D12</calculatedColumnFormula>
    </tableColumn>
    <tableColumn id="61" xr3:uid="{32A5621E-4D19-4B18-B5B5-0A8EEC3B6ADF}" name="Tangible items (Vol.)" dataDxfId="38" dataCellStyle="Currency">
      <calculatedColumnFormula>'3 - Volumes'!E12</calculatedColumnFormula>
    </tableColumn>
    <tableColumn id="62" xr3:uid="{AA9ADD69-2848-4EA6-B1BE-291F1E4048A1}" name="Other (Vol.)" dataDxfId="37" dataCellStyle="Currency">
      <calculatedColumnFormula>'3 - Volumes'!F12</calculatedColumnFormula>
    </tableColumn>
    <tableColumn id="102" xr3:uid="{2A5BA6B4-5DD2-4FB9-A11A-AB38692D660D}" name="Application-based support (Vol.)" dataDxfId="36" dataCellStyle="Currency">
      <calculatedColumnFormula>'3 - Volumes'!B16</calculatedColumnFormula>
    </tableColumn>
    <tableColumn id="63" xr3:uid="{A42050A9-DD18-401D-9A17-45B32E806B2B}" name="Proactive support (Vol.)" dataDxfId="35" dataCellStyle="Currency">
      <calculatedColumnFormula>IF('3 - Volumes'!$C$16="","",'3 - Volumes'!$C$16)</calculatedColumnFormula>
    </tableColumn>
    <tableColumn id="64" xr3:uid="{C29D65DB-30D0-403C-B8EC-DF31E7C75EB5}" name="Other support (Vol.)" dataDxfId="34" dataCellStyle="Currency">
      <calculatedColumnFormula>IF('3 - Volumes'!$D$16="","",'3 - Volumes'!$D$16)</calculatedColumnFormula>
    </tableColumn>
    <tableColumn id="65" xr3:uid="{CD214B76-F7BA-47A7-9FDF-5DB244697395}" name="Total by household composition (Vol.)" dataDxfId="33" dataCellStyle="Currency">
      <calculatedColumnFormula>'3 - Volumes'!F8</calculatedColumnFormula>
    </tableColumn>
    <tableColumn id="66" xr3:uid="{EC96309A-DA8F-482C-873F-2C8B6E07B55C}" name="Total by crisis categories (Vol.)" dataDxfId="32" dataCellStyle="Currency">
      <calculatedColumnFormula>'3 - Volumes'!G20</calculatedColumnFormula>
    </tableColumn>
    <tableColumn id="106" xr3:uid="{05B6F3A7-DB94-413D-AFD0-58F94F30C686}" name="Total by preventative categories (Vol.)" dataDxfId="31" dataCellStyle="Currency">
      <calculatedColumnFormula>'3 - Volumes'!G24</calculatedColumnFormula>
    </tableColumn>
    <tableColumn id="107" xr3:uid="{C56AC1E7-BA78-4906-B659-9E4E2244F577}" name="Total by type of support (Vol.)" dataDxfId="30" dataCellStyle="Currency">
      <calculatedColumnFormula>'3 - Volumes'!G12</calculatedColumnFormula>
    </tableColumn>
    <tableColumn id="67" xr3:uid="{51071992-F925-493B-84E7-12479D2A78FF}" name="Total by access route (Vol.)" dataDxfId="29" dataCellStyle="Currency">
      <calculatedColumnFormula>'3 - Volumes'!E16</calculatedColumnFormula>
    </tableColumn>
    <tableColumn id="73" xr3:uid="{B705FD68-5B2B-4FBA-B33E-024448D76B45}" name="Households with Children (NoHH)" dataDxfId="28" dataCellStyle="Currency">
      <calculatedColumnFormula>IF('4 - Households helped'!$B$8="","",'4 - Households helped'!$B$8)</calculatedColumnFormula>
    </tableColumn>
    <tableColumn id="74" xr3:uid="{D44859C1-5712-4FEA-BE76-8E9293028E63}" name="Households with Pensioners (NoHH)" dataDxfId="27" dataCellStyle="Currency">
      <calculatedColumnFormula>IF('4 - Households helped'!$C$8="","",'4 - Households helped'!$C$8)</calculatedColumnFormula>
    </tableColumn>
    <tableColumn id="75" xr3:uid="{5BC9A4F1-68E6-4D90-97B4-E0E29876EF20}" name="Households with a Disabled Person (NoHH)" dataDxfId="26" dataCellStyle="Currency">
      <calculatedColumnFormula>IF('4 - Households helped'!$D$8="","",'4 - Households helped'!$D$8)</calculatedColumnFormula>
    </tableColumn>
    <tableColumn id="76" xr3:uid="{1BB31DCA-1E51-4761-8BB6-CD126B131F79}" name="Other households (NoHH)" dataDxfId="25" dataCellStyle="Currency">
      <calculatedColumnFormula>IF('4 - Households helped'!$E$8="","",'4 - Households helped'!$E$8)</calculatedColumnFormula>
    </tableColumn>
    <tableColumn id="77" xr3:uid="{A67DDAA5-49F3-4FD1-B1B5-AFE20E0FEB3A}" name="Energy and Water (NoHH)" dataDxfId="24" dataCellStyle="Currency">
      <calculatedColumnFormula>'4 - Households helped'!B20</calculatedColumnFormula>
    </tableColumn>
    <tableColumn id="78" xr3:uid="{97CE5002-6A37-4F86-9BA3-106FB811ACF5}" name="Wider Essentials (NoHH)" dataDxfId="23" dataCellStyle="Currency">
      <calculatedColumnFormula>'4 - Households helped'!C20</calculatedColumnFormula>
    </tableColumn>
    <tableColumn id="79" xr3:uid="{A564788F-C4C1-456C-8EFF-84560BF1C069}" name="Housing Costs (NoHH)" dataDxfId="22" dataCellStyle="Currency">
      <calculatedColumnFormula>'4 - Households helped'!D20</calculatedColumnFormula>
    </tableColumn>
    <tableColumn id="80" xr3:uid="{3AE32E85-485E-4E52-B000-57BA6DE242AB}" name="Food (NoHH)" dataDxfId="21" dataCellStyle="Currency">
      <calculatedColumnFormula>'4 - Households helped'!E20</calculatedColumnFormula>
    </tableColumn>
    <tableColumn id="81" xr3:uid="{32771AEB-FA99-4F70-AAA0-2FAC773F74CF}" name="Other crisis (NoHH)" dataDxfId="20" dataCellStyle="Currency">
      <calculatedColumnFormula>'4 - Households helped'!F20</calculatedColumnFormula>
    </tableColumn>
    <tableColumn id="82" xr3:uid="{88A40678-70BD-49AB-80A1-9398152242B8}" name="Advice Services (NoHH)" dataDxfId="19" dataCellStyle="Currency">
      <calculatedColumnFormula>'4 - Households helped'!B24</calculatedColumnFormula>
    </tableColumn>
    <tableColumn id="83" xr3:uid="{EFF5EDBE-0377-4C7F-B6D7-A86CEAA1D288}" name="Skills (NoHH)" dataDxfId="18" dataCellStyle="Currency">
      <calculatedColumnFormula>'4 - Households helped'!C24</calculatedColumnFormula>
    </tableColumn>
    <tableColumn id="84" xr3:uid="{FC8D3681-18B8-41C5-AC52-F67A5EDBBB77}" name="Community infrastructure/support (NoHH)" dataDxfId="17" dataCellStyle="Currency">
      <calculatedColumnFormula>'4 - Households helped'!D24</calculatedColumnFormula>
    </tableColumn>
    <tableColumn id="85" xr3:uid="{6CBB66AE-9279-45CD-82F8-2F9AFB977C1A}" name="Energy efficiency (NoHH)" dataDxfId="16" dataCellStyle="Currency">
      <calculatedColumnFormula>'4 - Households helped'!E24</calculatedColumnFormula>
    </tableColumn>
    <tableColumn id="86" xr3:uid="{708E843B-C1E2-45E6-B99C-50428DED8432}" name="Other Preventative (NoHH)" dataDxfId="15" dataCellStyle="Currency">
      <calculatedColumnFormula>'4 - Households helped'!F24</calculatedColumnFormula>
    </tableColumn>
    <tableColumn id="105" xr3:uid="{E5D3B529-AE30-469F-8E07-313BDFAD76E3}" name="Vouchers (NoHH)" dataDxfId="14" dataCellStyle="Currency">
      <calculatedColumnFormula>'4 - Households helped'!B12</calculatedColumnFormula>
    </tableColumn>
    <tableColumn id="104" xr3:uid="{1FD25A03-5F6B-4492-BC85-CEA7D4F33B3B}" name="Cash Awards (NoHH)" dataDxfId="13" dataCellStyle="Currency">
      <calculatedColumnFormula>'4 - Households helped'!C12</calculatedColumnFormula>
    </tableColumn>
    <tableColumn id="103" xr3:uid="{B6AB84EE-489D-4034-8887-CA9DA79DEA4D}" name="Third Party Organisations (NoHH)" dataDxfId="12" dataCellStyle="Currency">
      <calculatedColumnFormula>'4 - Households helped'!D12</calculatedColumnFormula>
    </tableColumn>
    <tableColumn id="87" xr3:uid="{D535FB34-7332-48B1-B2B8-372EF0AFB1F3}" name="Tangible Items (NoHH)" dataDxfId="11" dataCellStyle="Currency">
      <calculatedColumnFormula>'4 - Households helped'!E12</calculatedColumnFormula>
    </tableColumn>
    <tableColumn id="88" xr3:uid="{DC94801E-E4C9-4DCA-9FBE-93891772D424}" name="Other (NoHH)" dataDxfId="10" dataCellStyle="Currency">
      <calculatedColumnFormula>'4 - Households helped'!F12</calculatedColumnFormula>
    </tableColumn>
    <tableColumn id="89" xr3:uid="{FCE141DE-9330-4E44-99F1-7D27DD557195}" name="Application-based support (NoHH)" dataDxfId="9" dataCellStyle="Currency">
      <calculatedColumnFormula>IF('4 - Households helped'!$B$16="","",'4 - Households helped'!$B$16)</calculatedColumnFormula>
    </tableColumn>
    <tableColumn id="90" xr3:uid="{5058BB6C-EB41-4B65-B706-96E8A2498726}" name="Proactive support (NoHH)" dataDxfId="8" dataCellStyle="Currency">
      <calculatedColumnFormula>IF('4 - Households helped'!$C$16="","",'4 - Households helped'!$C$16)</calculatedColumnFormula>
    </tableColumn>
    <tableColumn id="91" xr3:uid="{708B9F8A-F799-407B-8C53-1B11B6F274F0}" name="Other support (NoHH)" dataDxfId="7" dataCellStyle="Currency">
      <calculatedColumnFormula>IF('4 - Households helped'!$D$16="","",'4 - Households helped'!$D$16)</calculatedColumnFormula>
    </tableColumn>
    <tableColumn id="92" xr3:uid="{92501A19-D2C2-4F0D-92D1-8CBA6CCF909E}" name="Total by household composition (NoHH)" dataDxfId="6" dataCellStyle="Currency">
      <calculatedColumnFormula>'4 - Households helped'!F8</calculatedColumnFormula>
    </tableColumn>
    <tableColumn id="111" xr3:uid="{E907A9BC-C3BD-472D-B3CA-E32A88EC416D}" name="Total by crisis categories (NoHH)" dataDxfId="5" dataCellStyle="Currency">
      <calculatedColumnFormula>'4 - Households helped'!G20</calculatedColumnFormula>
    </tableColumn>
    <tableColumn id="109" xr3:uid="{FD36A07D-D000-401D-B938-6FC18BEE08C1}" name="Total by preventative categories (NoHH)" dataDxfId="4" dataCellStyle="Currency">
      <calculatedColumnFormula>'4 - Households helped'!G24</calculatedColumnFormula>
    </tableColumn>
    <tableColumn id="108" xr3:uid="{29AF8E7B-778A-4F13-BD31-216D583363A5}" name="Total by type of support (NoHH)" dataDxfId="3" dataCellStyle="Currency">
      <calculatedColumnFormula>'4 - Households helped'!G12</calculatedColumnFormula>
    </tableColumn>
    <tableColumn id="94" xr3:uid="{8D001005-7236-42DA-82D5-866B44389488}" name="Total by access route (NoHH)" dataDxfId="2" dataCellStyle="Currency">
      <calculatedColumnFormula>'4 - Households helped'!E16</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lawelfare.pdt@dwp.gov.u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C8A9-AEC0-441F-9A5F-F929519F5E56}">
  <dimension ref="B1:F18"/>
  <sheetViews>
    <sheetView showGridLines="0" topLeftCell="A11" zoomScale="85" zoomScaleNormal="85" workbookViewId="0">
      <selection activeCell="B12" sqref="B12"/>
    </sheetView>
  </sheetViews>
  <sheetFormatPr defaultColWidth="9.1796875" defaultRowHeight="15.5" x14ac:dyDescent="0.35"/>
  <cols>
    <col min="1" max="1" width="5.453125" style="3" customWidth="1"/>
    <col min="2" max="2" width="105.453125" style="4" customWidth="1"/>
    <col min="3" max="3" width="4" style="3" customWidth="1"/>
    <col min="4" max="4" width="67.453125" style="3" customWidth="1"/>
    <col min="5" max="5" width="11.7265625" style="3" customWidth="1"/>
    <col min="6" max="6" width="23.453125" style="3" customWidth="1"/>
    <col min="7" max="16384" width="9.1796875" style="3"/>
  </cols>
  <sheetData>
    <row r="1" spans="2:6" ht="6" customHeight="1" x14ac:dyDescent="0.35"/>
    <row r="2" spans="2:6" ht="30.75" customHeight="1" x14ac:dyDescent="0.35">
      <c r="B2" s="10" t="s">
        <v>0</v>
      </c>
      <c r="D2" s="175" t="s">
        <v>1</v>
      </c>
      <c r="E2" s="175"/>
      <c r="F2" s="175"/>
    </row>
    <row r="3" spans="2:6" ht="63.75" customHeight="1" x14ac:dyDescent="0.35">
      <c r="B3" s="5" t="s">
        <v>2</v>
      </c>
      <c r="D3" s="176" t="s">
        <v>3</v>
      </c>
      <c r="E3" s="177"/>
      <c r="F3" s="178"/>
    </row>
    <row r="4" spans="2:6" ht="31" x14ac:dyDescent="0.35">
      <c r="B4" s="5" t="s">
        <v>4</v>
      </c>
      <c r="D4" s="28" t="s">
        <v>5</v>
      </c>
      <c r="E4" s="11"/>
      <c r="F4" s="13">
        <v>3</v>
      </c>
    </row>
    <row r="5" spans="2:6" ht="31" x14ac:dyDescent="0.35">
      <c r="B5" s="8" t="s">
        <v>6</v>
      </c>
      <c r="D5" s="28" t="s">
        <v>7</v>
      </c>
      <c r="E5" s="11"/>
      <c r="F5" s="13">
        <v>2</v>
      </c>
    </row>
    <row r="6" spans="2:6" ht="25.5" customHeight="1" x14ac:dyDescent="0.35">
      <c r="B6" s="8" t="s">
        <v>8</v>
      </c>
      <c r="D6" s="29"/>
      <c r="E6" s="12"/>
      <c r="F6" s="14"/>
    </row>
    <row r="7" spans="2:6" ht="26.65" customHeight="1" x14ac:dyDescent="0.35">
      <c r="B7" s="8" t="s">
        <v>9</v>
      </c>
    </row>
    <row r="8" spans="2:6" ht="25.5" customHeight="1" x14ac:dyDescent="0.35">
      <c r="B8" s="8" t="s">
        <v>10</v>
      </c>
    </row>
    <row r="9" spans="2:6" ht="44.25" customHeight="1" x14ac:dyDescent="0.35">
      <c r="B9" s="5" t="s">
        <v>11</v>
      </c>
    </row>
    <row r="10" spans="2:6" x14ac:dyDescent="0.35">
      <c r="B10" s="6" t="s">
        <v>12</v>
      </c>
    </row>
    <row r="11" spans="2:6" ht="203.5" customHeight="1" x14ac:dyDescent="0.35">
      <c r="B11" s="5"/>
    </row>
    <row r="12" spans="2:6" ht="90" customHeight="1" x14ac:dyDescent="0.35">
      <c r="B12" s="126" t="s">
        <v>13</v>
      </c>
      <c r="D12" s="37"/>
    </row>
    <row r="13" spans="2:6" x14ac:dyDescent="0.35">
      <c r="B13" s="7" t="s">
        <v>14</v>
      </c>
    </row>
    <row r="14" spans="2:6" ht="22.5" customHeight="1" x14ac:dyDescent="0.35">
      <c r="B14" s="23" t="s">
        <v>15</v>
      </c>
    </row>
    <row r="15" spans="2:6" ht="17.25" customHeight="1" x14ac:dyDescent="0.35">
      <c r="B15" s="22"/>
    </row>
    <row r="16" spans="2:6" ht="70.5" customHeight="1" x14ac:dyDescent="0.35">
      <c r="B16" s="132" t="s">
        <v>16</v>
      </c>
    </row>
    <row r="17" spans="2:2" x14ac:dyDescent="0.35">
      <c r="B17" s="8" t="s">
        <v>17</v>
      </c>
    </row>
    <row r="18" spans="2:2" ht="4.1500000000000004" customHeight="1" x14ac:dyDescent="0.35">
      <c r="B18" s="9"/>
    </row>
  </sheetData>
  <sheetProtection algorithmName="SHA-512" hashValue="0NVCj4luRnzjV/2p0dgxkFDqIyQtzeh5Ce+HM9N0C/Y0Ajaq+gUzCBykmEcwYITnWrHlAQJP39Xpw+STlDoqaw==" saltValue="A8ijgVugcPoKt3jchVZufQ==" spinCount="100000" sheet="1" objects="1" scenarios="1"/>
  <mergeCells count="2">
    <mergeCell ref="D2:F2"/>
    <mergeCell ref="D3:F3"/>
  </mergeCells>
  <hyperlinks>
    <hyperlink ref="B14" r:id="rId1" xr:uid="{01E31A97-9810-45DE-8028-A00F9561C5C9}"/>
  </hyperlinks>
  <pageMargins left="0.7" right="0.7" top="0.75" bottom="0.75" header="0.3" footer="0.3"/>
  <pageSetup paperSize="9" orientation="portrait" r:id="rId2"/>
  <drawing r:id="rId3"/>
  <extLst>
    <ext xmlns:x14="http://schemas.microsoft.com/office/spreadsheetml/2009/9/main" uri="{78C0D931-6437-407d-A8EE-F0AAD7539E65}">
      <x14:conditionalFormattings>
        <x14:conditionalFormatting xmlns:xm="http://schemas.microsoft.com/office/excel/2006/main">
          <x14:cfRule type="iconSet" priority="2" id="{00000000-000E-0000-0000-000002000000}">
            <x14:iconSet iconSet="3Symbols" showValue="0" custom="1">
              <x14:cfvo type="percent">
                <xm:f>0</xm:f>
              </x14:cfvo>
              <x14:cfvo type="num">
                <xm:f>1</xm:f>
              </x14:cfvo>
              <x14:cfvo type="num">
                <xm:f>2</xm:f>
              </x14:cfvo>
              <x14:cfIcon iconSet="3Symbols" iconId="0"/>
              <x14:cfIcon iconSet="3Symbols" iconId="0"/>
              <x14:cfIcon iconSet="3Symbols" iconId="2"/>
            </x14:iconSet>
          </x14:cfRule>
          <xm:sqref>D4:E6</xm:sqref>
        </x14:conditionalFormatting>
        <x14:conditionalFormatting xmlns:xm="http://schemas.microsoft.com/office/excel/2006/main">
          <x14:cfRule type="iconSet" priority="1" id="{00000000-000E-0000-0000-000001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F4:F6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A6707-EC30-4DC1-BA82-D57A00F3FD4C}">
  <dimension ref="A1:G158"/>
  <sheetViews>
    <sheetView showGridLines="0" topLeftCell="A29" zoomScale="70" zoomScaleNormal="70" workbookViewId="0">
      <selection activeCell="D39" sqref="D39"/>
    </sheetView>
  </sheetViews>
  <sheetFormatPr defaultColWidth="9.1796875" defaultRowHeight="14" x14ac:dyDescent="0.3"/>
  <cols>
    <col min="1" max="1" width="6.1796875" style="24" customWidth="1"/>
    <col min="2" max="2" width="47.1796875" style="24" customWidth="1"/>
    <col min="3" max="3" width="42.453125" style="24" customWidth="1"/>
    <col min="4" max="4" width="121.81640625" style="24" customWidth="1"/>
    <col min="5" max="5" width="40.1796875" style="24" customWidth="1"/>
    <col min="6" max="6" width="43.81640625" style="24" customWidth="1"/>
    <col min="7" max="7" width="27.453125" style="24" customWidth="1"/>
    <col min="8" max="16384" width="9.1796875" style="24"/>
  </cols>
  <sheetData>
    <row r="1" spans="1:7" ht="14.5" thickBot="1" x14ac:dyDescent="0.35"/>
    <row r="2" spans="1:7" ht="14.25" customHeight="1" x14ac:dyDescent="0.3">
      <c r="B2" s="202" t="s">
        <v>18</v>
      </c>
      <c r="C2" s="66"/>
      <c r="D2" s="66"/>
      <c r="E2" s="66"/>
      <c r="F2" s="66"/>
      <c r="G2" s="67"/>
    </row>
    <row r="3" spans="1:7" ht="14.25" customHeight="1" x14ac:dyDescent="0.3">
      <c r="B3" s="203"/>
      <c r="C3" s="119"/>
      <c r="D3" s="119"/>
      <c r="E3" s="119"/>
      <c r="F3" s="119"/>
      <c r="G3" s="68"/>
    </row>
    <row r="4" spans="1:7" ht="14.25" customHeight="1" x14ac:dyDescent="0.3">
      <c r="B4" s="203"/>
      <c r="C4" s="119"/>
      <c r="D4" s="119"/>
      <c r="E4" s="119"/>
      <c r="F4" s="119"/>
      <c r="G4" s="68"/>
    </row>
    <row r="5" spans="1:7" ht="14.25" customHeight="1" x14ac:dyDescent="0.3">
      <c r="B5" s="203"/>
      <c r="C5" s="119"/>
      <c r="D5" s="119"/>
      <c r="E5" s="119"/>
      <c r="F5" s="119"/>
      <c r="G5" s="68"/>
    </row>
    <row r="6" spans="1:7" ht="14.25" customHeight="1" thickBot="1" x14ac:dyDescent="0.35">
      <c r="B6" s="204"/>
      <c r="C6" s="69"/>
      <c r="D6" s="69"/>
      <c r="E6" s="69"/>
      <c r="F6" s="69"/>
      <c r="G6" s="70"/>
    </row>
    <row r="7" spans="1:7" ht="14.25" customHeight="1" x14ac:dyDescent="0.3">
      <c r="B7" s="119"/>
      <c r="C7" s="119"/>
      <c r="D7" s="119"/>
      <c r="E7" s="119"/>
      <c r="F7" s="119"/>
      <c r="G7" s="119"/>
    </row>
    <row r="8" spans="1:7" ht="14.25" customHeight="1" x14ac:dyDescent="0.3">
      <c r="B8" s="195" t="s">
        <v>19</v>
      </c>
      <c r="C8" s="195"/>
      <c r="D8" s="195"/>
      <c r="E8" s="71"/>
      <c r="F8" s="71"/>
      <c r="G8" s="71"/>
    </row>
    <row r="9" spans="1:7" ht="29.25" customHeight="1" x14ac:dyDescent="0.3">
      <c r="B9" s="196"/>
      <c r="C9" s="196"/>
      <c r="D9" s="196"/>
      <c r="E9" s="194" t="s">
        <v>20</v>
      </c>
      <c r="F9" s="194"/>
      <c r="G9" s="194"/>
    </row>
    <row r="10" spans="1:7" ht="72.75" customHeight="1" thickBot="1" x14ac:dyDescent="0.35">
      <c r="B10" s="63" t="s">
        <v>21</v>
      </c>
      <c r="C10" s="58" t="s">
        <v>22</v>
      </c>
      <c r="D10" s="65" t="s">
        <v>23</v>
      </c>
      <c r="E10" s="194"/>
      <c r="F10" s="194"/>
      <c r="G10" s="194"/>
    </row>
    <row r="11" spans="1:7" ht="133.5" customHeight="1" x14ac:dyDescent="0.3">
      <c r="A11" s="20">
        <f>IF(ISTEXT(B11),3,0)</f>
        <v>3</v>
      </c>
      <c r="B11" s="46" t="s">
        <v>369</v>
      </c>
      <c r="C11" s="41" t="str">
        <f>_xlfn.XLOOKUP('1 - Governance'!$B11,'5 - LA codes'!$A$3:$A$155,'5 - LA codes'!$B$3:$B$155,"")</f>
        <v>LA055</v>
      </c>
      <c r="D11" s="42">
        <f>IF(AND(C40=3,C41=3,C42=3,C43=3),3,IF(OR(C40=0,C41=0,C42=0,C43=0),0,2))</f>
        <v>3</v>
      </c>
      <c r="E11" s="194"/>
      <c r="F11" s="194"/>
      <c r="G11" s="194"/>
    </row>
    <row r="12" spans="1:7" ht="14.65" customHeight="1" x14ac:dyDescent="0.3">
      <c r="A12" s="20"/>
      <c r="B12" s="61"/>
      <c r="C12" s="62"/>
      <c r="D12" s="49"/>
      <c r="E12" s="59"/>
      <c r="F12" s="59"/>
      <c r="G12" s="59"/>
    </row>
    <row r="13" spans="1:7" ht="28.5" customHeight="1" x14ac:dyDescent="0.3">
      <c r="B13" s="196" t="s">
        <v>24</v>
      </c>
      <c r="C13" s="196"/>
      <c r="D13" s="196"/>
      <c r="E13" s="49"/>
      <c r="F13" s="49"/>
      <c r="G13" s="49"/>
    </row>
    <row r="14" spans="1:7" ht="64.900000000000006" customHeight="1" thickBot="1" x14ac:dyDescent="0.35">
      <c r="B14" s="63" t="s">
        <v>25</v>
      </c>
      <c r="C14" s="63" t="s">
        <v>26</v>
      </c>
      <c r="D14" s="64" t="s">
        <v>27</v>
      </c>
      <c r="E14" s="59"/>
      <c r="F14" s="60"/>
      <c r="G14" s="59"/>
    </row>
    <row r="15" spans="1:7" ht="61.9" customHeight="1" x14ac:dyDescent="0.3">
      <c r="A15" s="20">
        <f>IF(OR(ISBLANK(B15),ISBLANK(D15)),0,3)</f>
        <v>3</v>
      </c>
      <c r="B15" s="47" t="s">
        <v>28</v>
      </c>
      <c r="C15" s="43" t="str">
        <f>IF('1 - Governance'!$B15="","",IF('1 - Governance'!$B15=$B$147,"Interim 1 MI Return",IF('1 - Governance'!$B15=$B$148,"Interim 2 MI Return",IF('1 - Governance'!$B15=$B$149,"Interim 3 MI Return",IF('1 - Governance'!$B15=$B$150,"Final MI Return")))))</f>
        <v>Final MI Return</v>
      </c>
      <c r="D15" s="48">
        <v>46150</v>
      </c>
      <c r="E15" s="59"/>
      <c r="F15" s="60"/>
      <c r="G15" s="59"/>
    </row>
    <row r="16" spans="1:7" ht="14.25" customHeight="1" x14ac:dyDescent="0.3">
      <c r="E16" s="49"/>
      <c r="F16" s="49"/>
      <c r="G16" s="49"/>
    </row>
    <row r="17" spans="1:7" ht="28.5" customHeight="1" x14ac:dyDescent="0.3">
      <c r="B17" s="209" t="s">
        <v>29</v>
      </c>
      <c r="C17" s="209"/>
      <c r="D17" s="209"/>
      <c r="E17" s="49"/>
      <c r="F17" s="49"/>
      <c r="G17" s="49"/>
    </row>
    <row r="18" spans="1:7" ht="95.25" customHeight="1" x14ac:dyDescent="0.3">
      <c r="B18" s="206" t="s">
        <v>30</v>
      </c>
      <c r="C18" s="207"/>
      <c r="D18" s="208"/>
      <c r="E18" s="49"/>
      <c r="F18" s="49"/>
      <c r="G18" s="49"/>
    </row>
    <row r="19" spans="1:7" ht="64.5" customHeight="1" x14ac:dyDescent="0.3">
      <c r="B19" s="129" t="s">
        <v>31</v>
      </c>
      <c r="C19" s="201" t="s">
        <v>32</v>
      </c>
      <c r="D19" s="201"/>
      <c r="E19" s="49"/>
      <c r="F19" s="49"/>
      <c r="G19" s="49"/>
    </row>
    <row r="20" spans="1:7" ht="64.5" customHeight="1" x14ac:dyDescent="0.35">
      <c r="A20" s="20">
        <f>IF(OR(ISBLANK(B20),ISBLANK(C20)),0,3)</f>
        <v>3</v>
      </c>
      <c r="B20" s="131" t="s">
        <v>572</v>
      </c>
      <c r="C20" s="205" t="s">
        <v>573</v>
      </c>
      <c r="D20" s="199"/>
      <c r="E20" s="49"/>
      <c r="F20" s="49"/>
      <c r="G20" s="49"/>
    </row>
    <row r="21" spans="1:7" ht="14.25" customHeight="1" x14ac:dyDescent="0.3">
      <c r="E21" s="49"/>
      <c r="F21" s="49"/>
      <c r="G21" s="49"/>
    </row>
    <row r="22" spans="1:7" ht="27.4" customHeight="1" x14ac:dyDescent="0.3">
      <c r="B22" s="200" t="s">
        <v>33</v>
      </c>
      <c r="C22" s="200"/>
      <c r="D22" s="200"/>
      <c r="E22" s="127"/>
      <c r="F22" s="94"/>
    </row>
    <row r="23" spans="1:7" ht="64.900000000000006" customHeight="1" x14ac:dyDescent="0.3">
      <c r="B23" s="129" t="s">
        <v>34</v>
      </c>
      <c r="C23" s="201" t="s">
        <v>35</v>
      </c>
      <c r="D23" s="201"/>
      <c r="E23" s="114"/>
    </row>
    <row r="24" spans="1:7" ht="58.15" customHeight="1" x14ac:dyDescent="0.35">
      <c r="A24" s="19">
        <f>IF(OR(ISBLANK(B24),ISBLANK(C24)),0,3)</f>
        <v>3</v>
      </c>
      <c r="B24" s="130" t="s">
        <v>574</v>
      </c>
      <c r="C24" s="198" t="s">
        <v>575</v>
      </c>
      <c r="D24" s="199"/>
      <c r="E24" s="128"/>
    </row>
    <row r="25" spans="1:7" ht="14.65" customHeight="1" x14ac:dyDescent="0.3">
      <c r="A25" s="19"/>
      <c r="B25" s="49"/>
      <c r="C25" s="49"/>
      <c r="D25" s="49"/>
      <c r="E25" s="49"/>
    </row>
    <row r="26" spans="1:7" ht="27.4" customHeight="1" x14ac:dyDescent="0.3">
      <c r="B26" s="197" t="s">
        <v>36</v>
      </c>
      <c r="C26" s="197"/>
      <c r="D26" s="197"/>
      <c r="E26" s="197"/>
      <c r="F26" s="197"/>
    </row>
    <row r="27" spans="1:7" ht="64.5" customHeight="1" thickBot="1" x14ac:dyDescent="0.35">
      <c r="B27" s="50" t="s">
        <v>37</v>
      </c>
      <c r="C27" s="50" t="s">
        <v>38</v>
      </c>
      <c r="D27" s="50" t="s">
        <v>39</v>
      </c>
      <c r="E27" s="50" t="s">
        <v>40</v>
      </c>
      <c r="F27" s="51" t="s">
        <v>41</v>
      </c>
    </row>
    <row r="28" spans="1:7" ht="59.65" customHeight="1" x14ac:dyDescent="0.35">
      <c r="B28" s="44" cm="1">
        <f t="array" ref="B28">'2 - Spend'!$F$20:$F$20</f>
        <v>1885424</v>
      </c>
      <c r="C28" s="44" cm="1">
        <f t="array" ref="C28">'2 - Spend'!$B$16:$B$16</f>
        <v>107311</v>
      </c>
      <c r="D28" s="44">
        <f>SUM('1 - Governance'!$B28:$C28)</f>
        <v>1992735</v>
      </c>
      <c r="E28" s="120" cm="1">
        <f t="array" ref="E28">_xlfn.XLOOKUP('1 - Governance'!$C$11:$C$11,Table3[LA code],Table3[HSF7 Allocation],"")</f>
        <v>1992735.18</v>
      </c>
      <c r="F28" s="45">
        <f>IFERROR('1 - Governance'!$D28/'1 - Governance'!$E28,"")</f>
        <v>0.99999990967189134</v>
      </c>
    </row>
    <row r="31" spans="1:7" ht="27" customHeight="1" x14ac:dyDescent="0.3">
      <c r="B31" s="188" t="s">
        <v>42</v>
      </c>
      <c r="C31" s="189"/>
      <c r="D31" s="189"/>
      <c r="E31" s="189"/>
      <c r="F31" s="190"/>
    </row>
    <row r="32" spans="1:7" ht="87" customHeight="1" x14ac:dyDescent="0.3">
      <c r="A32" s="19">
        <f>IF(OR(ISBLANK(B32)),0,3)</f>
        <v>3</v>
      </c>
      <c r="B32" s="191" t="s">
        <v>577</v>
      </c>
      <c r="C32" s="192"/>
      <c r="D32" s="192"/>
      <c r="E32" s="192"/>
      <c r="F32" s="193"/>
    </row>
    <row r="34" spans="2:7" ht="29.65" customHeight="1" x14ac:dyDescent="0.3">
      <c r="B34" s="180" t="s">
        <v>1</v>
      </c>
      <c r="C34" s="181"/>
      <c r="D34" s="182"/>
    </row>
    <row r="35" spans="2:7" ht="15.5" x14ac:dyDescent="0.3">
      <c r="B35" s="183" t="s">
        <v>43</v>
      </c>
      <c r="C35" s="184"/>
      <c r="D35" s="185"/>
    </row>
    <row r="36" spans="2:7" ht="31" x14ac:dyDescent="0.3">
      <c r="B36" s="52" t="s">
        <v>44</v>
      </c>
      <c r="C36" s="53">
        <v>3</v>
      </c>
      <c r="D36" s="54"/>
    </row>
    <row r="37" spans="2:7" ht="31" x14ac:dyDescent="0.3">
      <c r="B37" s="55" t="s">
        <v>7</v>
      </c>
      <c r="C37" s="56">
        <v>1</v>
      </c>
      <c r="D37" s="57"/>
    </row>
    <row r="39" spans="2:7" ht="30" customHeight="1" x14ac:dyDescent="0.3">
      <c r="B39" s="186" t="s">
        <v>45</v>
      </c>
      <c r="C39" s="187"/>
    </row>
    <row r="40" spans="2:7" ht="30" customHeight="1" x14ac:dyDescent="0.3">
      <c r="B40" s="15" t="s">
        <v>46</v>
      </c>
      <c r="C40" s="16">
        <f>IF(AND(A11=3,A15=3,A20=3,A24=3,A32=3),3,IF(OR(A11=3,A15=3,A20=3,A24=3,A32=0),2,0))</f>
        <v>3</v>
      </c>
    </row>
    <row r="41" spans="2:7" ht="30" customHeight="1" x14ac:dyDescent="0.3">
      <c r="B41" s="15" t="s">
        <v>47</v>
      </c>
      <c r="C41" s="16">
        <f>IF('2 - Spend'!E16=3,3,IF('2 - Spend'!E16=0,2,0))</f>
        <v>3</v>
      </c>
    </row>
    <row r="42" spans="2:7" ht="30" customHeight="1" x14ac:dyDescent="0.3">
      <c r="B42" s="15" t="s">
        <v>48</v>
      </c>
      <c r="C42" s="16">
        <f>IF(AND('3 - Volumes'!A8=3,'3 - Volumes'!A12=3,'3 - Volumes'!A16=3,'3 - Volumes'!A20=3,'3 - Volumes'!A24=3),3, IF(OR('3 - Volumes'!A8=2,'3 - Volumes'!A12=2,'3 - Volumes'!A16=2,'3 - Volumes'!A20=2,'3 - Volumes'!A24=2),2, 0))</f>
        <v>3</v>
      </c>
    </row>
    <row r="43" spans="2:7" ht="30" customHeight="1" x14ac:dyDescent="0.3">
      <c r="B43" s="15" t="s">
        <v>49</v>
      </c>
      <c r="C43" s="16">
        <f>IF(AND('4 - Households helped'!A8=3,'4 - Households helped'!A12=3,'4 - Households helped'!A16=3,'4 - Households helped'!A20=3,'4 - Households helped'!A24=3),3,IF(OR('4 - Households helped'!A8=2,'4 - Households helped'!A12=2,'4 - Households helped'!A16=2,'4 - Households helped'!A20=2,'4 - Households helped'!A24=2),2,0))</f>
        <v>3</v>
      </c>
    </row>
    <row r="44" spans="2:7" ht="15.5" x14ac:dyDescent="0.3">
      <c r="B44" s="26"/>
      <c r="C44" s="27"/>
    </row>
    <row r="46" spans="2:7" x14ac:dyDescent="0.3">
      <c r="B46" s="179" t="s">
        <v>50</v>
      </c>
      <c r="C46" s="179"/>
      <c r="D46" s="179"/>
      <c r="E46" s="179"/>
      <c r="F46" s="179"/>
      <c r="G46" s="179"/>
    </row>
    <row r="61" spans="2:2" x14ac:dyDescent="0.3">
      <c r="B61" s="112"/>
    </row>
    <row r="62" spans="2:2" x14ac:dyDescent="0.3">
      <c r="B62" s="112"/>
    </row>
    <row r="63" spans="2:2" x14ac:dyDescent="0.3">
      <c r="B63" s="112"/>
    </row>
    <row r="64" spans="2:2" x14ac:dyDescent="0.3">
      <c r="B64" s="112"/>
    </row>
    <row r="65" spans="2:2" x14ac:dyDescent="0.3">
      <c r="B65" s="112"/>
    </row>
    <row r="66" spans="2:2" x14ac:dyDescent="0.3">
      <c r="B66" s="112"/>
    </row>
    <row r="67" spans="2:2" x14ac:dyDescent="0.3">
      <c r="B67" s="112"/>
    </row>
    <row r="68" spans="2:2" x14ac:dyDescent="0.3">
      <c r="B68" s="112"/>
    </row>
    <row r="69" spans="2:2" x14ac:dyDescent="0.3">
      <c r="B69" s="112"/>
    </row>
    <row r="70" spans="2:2" x14ac:dyDescent="0.3">
      <c r="B70" s="112"/>
    </row>
    <row r="71" spans="2:2" x14ac:dyDescent="0.3">
      <c r="B71" s="112"/>
    </row>
    <row r="72" spans="2:2" x14ac:dyDescent="0.3">
      <c r="B72" s="112"/>
    </row>
    <row r="73" spans="2:2" x14ac:dyDescent="0.3">
      <c r="B73" s="112"/>
    </row>
    <row r="74" spans="2:2" x14ac:dyDescent="0.3">
      <c r="B74" s="112"/>
    </row>
    <row r="75" spans="2:2" x14ac:dyDescent="0.3">
      <c r="B75" s="112"/>
    </row>
    <row r="76" spans="2:2" x14ac:dyDescent="0.3">
      <c r="B76" s="112"/>
    </row>
    <row r="77" spans="2:2" x14ac:dyDescent="0.3">
      <c r="B77" s="112"/>
    </row>
    <row r="78" spans="2:2" x14ac:dyDescent="0.3">
      <c r="B78" s="112"/>
    </row>
    <row r="79" spans="2:2" x14ac:dyDescent="0.3">
      <c r="B79" s="112"/>
    </row>
    <row r="80" spans="2:2" x14ac:dyDescent="0.3">
      <c r="B80" s="112"/>
    </row>
    <row r="81" spans="2:2" x14ac:dyDescent="0.3">
      <c r="B81" s="112"/>
    </row>
    <row r="82" spans="2:2" x14ac:dyDescent="0.3">
      <c r="B82" s="112"/>
    </row>
    <row r="83" spans="2:2" x14ac:dyDescent="0.3">
      <c r="B83" s="112"/>
    </row>
    <row r="84" spans="2:2" x14ac:dyDescent="0.3">
      <c r="B84" s="112"/>
    </row>
    <row r="85" spans="2:2" x14ac:dyDescent="0.3">
      <c r="B85" s="112"/>
    </row>
    <row r="86" spans="2:2" x14ac:dyDescent="0.3">
      <c r="B86" s="112"/>
    </row>
    <row r="87" spans="2:2" x14ac:dyDescent="0.3">
      <c r="B87" s="112"/>
    </row>
    <row r="88" spans="2:2" x14ac:dyDescent="0.3">
      <c r="B88" s="112"/>
    </row>
    <row r="89" spans="2:2" x14ac:dyDescent="0.3">
      <c r="B89" s="112"/>
    </row>
    <row r="90" spans="2:2" x14ac:dyDescent="0.3">
      <c r="B90" s="112"/>
    </row>
    <row r="91" spans="2:2" x14ac:dyDescent="0.3">
      <c r="B91" s="112"/>
    </row>
    <row r="92" spans="2:2" x14ac:dyDescent="0.3">
      <c r="B92" s="112"/>
    </row>
    <row r="93" spans="2:2" x14ac:dyDescent="0.3">
      <c r="B93" s="112"/>
    </row>
    <row r="94" spans="2:2" x14ac:dyDescent="0.3">
      <c r="B94" s="112"/>
    </row>
    <row r="95" spans="2:2" x14ac:dyDescent="0.3">
      <c r="B95" s="112"/>
    </row>
    <row r="96" spans="2:2" x14ac:dyDescent="0.3">
      <c r="B96" s="112"/>
    </row>
    <row r="97" spans="2:2" x14ac:dyDescent="0.3">
      <c r="B97" s="112"/>
    </row>
    <row r="98" spans="2:2" x14ac:dyDescent="0.3">
      <c r="B98" s="112"/>
    </row>
    <row r="99" spans="2:2" x14ac:dyDescent="0.3">
      <c r="B99" s="112"/>
    </row>
    <row r="100" spans="2:2" x14ac:dyDescent="0.3">
      <c r="B100" s="112"/>
    </row>
    <row r="101" spans="2:2" x14ac:dyDescent="0.3">
      <c r="B101" s="112"/>
    </row>
    <row r="102" spans="2:2" x14ac:dyDescent="0.3">
      <c r="B102" s="112"/>
    </row>
    <row r="103" spans="2:2" x14ac:dyDescent="0.3">
      <c r="B103" s="112"/>
    </row>
    <row r="104" spans="2:2" x14ac:dyDescent="0.3">
      <c r="B104" s="112"/>
    </row>
    <row r="105" spans="2:2" x14ac:dyDescent="0.3">
      <c r="B105" s="112"/>
    </row>
    <row r="106" spans="2:2" x14ac:dyDescent="0.3">
      <c r="B106" s="112"/>
    </row>
    <row r="107" spans="2:2" x14ac:dyDescent="0.3">
      <c r="B107" s="112"/>
    </row>
    <row r="108" spans="2:2" x14ac:dyDescent="0.3">
      <c r="B108" s="112"/>
    </row>
    <row r="109" spans="2:2" x14ac:dyDescent="0.3">
      <c r="B109" s="112"/>
    </row>
    <row r="110" spans="2:2" x14ac:dyDescent="0.3">
      <c r="B110" s="112"/>
    </row>
    <row r="111" spans="2:2" x14ac:dyDescent="0.3">
      <c r="B111" s="112"/>
    </row>
    <row r="112" spans="2:2" x14ac:dyDescent="0.3">
      <c r="B112" s="112"/>
    </row>
    <row r="113" spans="2:2" x14ac:dyDescent="0.3">
      <c r="B113" s="112"/>
    </row>
    <row r="114" spans="2:2" x14ac:dyDescent="0.3">
      <c r="B114" s="112"/>
    </row>
    <row r="115" spans="2:2" x14ac:dyDescent="0.3">
      <c r="B115" s="112"/>
    </row>
    <row r="116" spans="2:2" x14ac:dyDescent="0.3">
      <c r="B116" s="112"/>
    </row>
    <row r="117" spans="2:2" x14ac:dyDescent="0.3">
      <c r="B117" s="112"/>
    </row>
    <row r="118" spans="2:2" x14ac:dyDescent="0.3">
      <c r="B118" s="112"/>
    </row>
    <row r="119" spans="2:2" x14ac:dyDescent="0.3">
      <c r="B119" s="112"/>
    </row>
    <row r="120" spans="2:2" x14ac:dyDescent="0.3">
      <c r="B120" s="112"/>
    </row>
    <row r="121" spans="2:2" x14ac:dyDescent="0.3">
      <c r="B121" s="112"/>
    </row>
    <row r="122" spans="2:2" x14ac:dyDescent="0.3">
      <c r="B122" s="112"/>
    </row>
    <row r="123" spans="2:2" x14ac:dyDescent="0.3">
      <c r="B123" s="112"/>
    </row>
    <row r="124" spans="2:2" x14ac:dyDescent="0.3">
      <c r="B124" s="112"/>
    </row>
    <row r="125" spans="2:2" x14ac:dyDescent="0.3">
      <c r="B125" s="112"/>
    </row>
    <row r="126" spans="2:2" x14ac:dyDescent="0.3">
      <c r="B126" s="112"/>
    </row>
    <row r="127" spans="2:2" x14ac:dyDescent="0.3">
      <c r="B127" s="112"/>
    </row>
    <row r="128" spans="2:2" x14ac:dyDescent="0.3">
      <c r="B128" s="112"/>
    </row>
    <row r="129" spans="2:2" x14ac:dyDescent="0.3">
      <c r="B129" s="112"/>
    </row>
    <row r="130" spans="2:2" x14ac:dyDescent="0.3">
      <c r="B130" s="112"/>
    </row>
    <row r="131" spans="2:2" x14ac:dyDescent="0.3">
      <c r="B131" s="112"/>
    </row>
    <row r="132" spans="2:2" x14ac:dyDescent="0.3">
      <c r="B132" s="112"/>
    </row>
    <row r="133" spans="2:2" x14ac:dyDescent="0.3">
      <c r="B133" s="112"/>
    </row>
    <row r="134" spans="2:2" x14ac:dyDescent="0.3">
      <c r="B134" s="112"/>
    </row>
    <row r="135" spans="2:2" x14ac:dyDescent="0.3">
      <c r="B135" s="112"/>
    </row>
    <row r="136" spans="2:2" x14ac:dyDescent="0.3">
      <c r="B136" s="112"/>
    </row>
    <row r="137" spans="2:2" x14ac:dyDescent="0.3">
      <c r="B137" s="112"/>
    </row>
    <row r="138" spans="2:2" x14ac:dyDescent="0.3">
      <c r="B138" s="112"/>
    </row>
    <row r="139" spans="2:2" x14ac:dyDescent="0.3">
      <c r="B139" s="112"/>
    </row>
    <row r="140" spans="2:2" x14ac:dyDescent="0.3">
      <c r="B140" s="112"/>
    </row>
    <row r="141" spans="2:2" x14ac:dyDescent="0.3">
      <c r="B141" s="112"/>
    </row>
    <row r="142" spans="2:2" x14ac:dyDescent="0.3">
      <c r="B142" s="133"/>
    </row>
    <row r="143" spans="2:2" x14ac:dyDescent="0.3">
      <c r="B143" s="133"/>
    </row>
    <row r="144" spans="2:2" x14ac:dyDescent="0.3">
      <c r="B144" s="133"/>
    </row>
    <row r="145" spans="2:2" x14ac:dyDescent="0.3">
      <c r="B145" s="133"/>
    </row>
    <row r="146" spans="2:2" x14ac:dyDescent="0.3">
      <c r="B146" s="112"/>
    </row>
    <row r="147" spans="2:2" ht="25" x14ac:dyDescent="0.5">
      <c r="B147" s="113" t="s">
        <v>51</v>
      </c>
    </row>
    <row r="148" spans="2:2" ht="25" x14ac:dyDescent="0.5">
      <c r="B148" s="113" t="s">
        <v>52</v>
      </c>
    </row>
    <row r="149" spans="2:2" ht="25" x14ac:dyDescent="0.5">
      <c r="B149" s="113" t="s">
        <v>53</v>
      </c>
    </row>
    <row r="150" spans="2:2" ht="25" x14ac:dyDescent="0.5">
      <c r="B150" s="113" t="s">
        <v>28</v>
      </c>
    </row>
    <row r="151" spans="2:2" x14ac:dyDescent="0.3">
      <c r="B151" s="112"/>
    </row>
    <row r="152" spans="2:2" x14ac:dyDescent="0.3">
      <c r="B152" s="112"/>
    </row>
    <row r="153" spans="2:2" x14ac:dyDescent="0.3">
      <c r="B153" s="112"/>
    </row>
    <row r="154" spans="2:2" x14ac:dyDescent="0.3">
      <c r="B154" s="112"/>
    </row>
    <row r="155" spans="2:2" x14ac:dyDescent="0.3">
      <c r="B155" s="112"/>
    </row>
    <row r="156" spans="2:2" x14ac:dyDescent="0.3">
      <c r="B156" s="112"/>
    </row>
    <row r="157" spans="2:2" x14ac:dyDescent="0.3">
      <c r="B157" s="112"/>
    </row>
    <row r="158" spans="2:2" x14ac:dyDescent="0.3">
      <c r="B158" s="112"/>
    </row>
  </sheetData>
  <sheetProtection algorithmName="SHA-512" hashValue="hj211poIj6t2KDHRDlGGxd7ro6yjG2XS7/U158+cOC6spmKTBMH6LAugxbUMc/SGxgVsdkpwIgujTDqBAqFQYw==" saltValue="RGjT8OuVHKf/PY/GEdKI+w==" spinCount="100000" sheet="1" objects="1" scenarios="1"/>
  <mergeCells count="18">
    <mergeCell ref="B2:B6"/>
    <mergeCell ref="C19:D19"/>
    <mergeCell ref="C20:D20"/>
    <mergeCell ref="B18:D18"/>
    <mergeCell ref="B17:D17"/>
    <mergeCell ref="B13:D13"/>
    <mergeCell ref="E9:G11"/>
    <mergeCell ref="B8:D9"/>
    <mergeCell ref="B26:F26"/>
    <mergeCell ref="C24:D24"/>
    <mergeCell ref="B22:D22"/>
    <mergeCell ref="C23:D23"/>
    <mergeCell ref="B46:G46"/>
    <mergeCell ref="B34:D34"/>
    <mergeCell ref="B35:D35"/>
    <mergeCell ref="B39:C39"/>
    <mergeCell ref="B31:F31"/>
    <mergeCell ref="B32:F32"/>
  </mergeCells>
  <conditionalFormatting sqref="D28">
    <cfRule type="cellIs" dxfId="1" priority="1" operator="greaterThan">
      <formula>$E$28</formula>
    </cfRule>
  </conditionalFormatting>
  <dataValidations count="3">
    <dataValidation type="list" allowBlank="1" showInputMessage="1" showErrorMessage="1" promptTitle="Reporting period" prompt="Please select the relevant reporting period from the drop down list" sqref="B15" xr:uid="{E8732C5A-5E1A-455C-9A7D-C7434750FDBD}">
      <formula1>"01/04/2025 - 30/06/2025, 01/04/2025 - 30/09/2025, 01/04/2025 - 31/12/2025, 01/04/2025 - 31/03/2026"</formula1>
    </dataValidation>
    <dataValidation type="date" allowBlank="1" showInputMessage="1" showErrorMessage="1" error="Please enter date in the correct format dd/mm/yyyy" sqref="D15" xr:uid="{BEDDF8E3-5B68-4A94-8194-183FCF5AC62F}">
      <formula1>45292</formula1>
      <formula2>46568</formula2>
    </dataValidation>
    <dataValidation type="list" allowBlank="1" showInputMessage="1" showErrorMessage="1" sqref="B24" xr:uid="{3C22364A-A051-41DE-87D4-9CD94FA87287}">
      <formula1>"Yes"</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29" id="{00000000-000E-0000-0100-000017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A1:A23 A26:A31 A33:A42</xm:sqref>
        </x14:conditionalFormatting>
        <x14:conditionalFormatting xmlns:xm="http://schemas.microsoft.com/office/excel/2006/main">
          <x14:cfRule type="iconSet" priority="22" id="{00000000-000E-0000-0100-000014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A11:A12</xm:sqref>
        </x14:conditionalFormatting>
        <x14:conditionalFormatting xmlns:xm="http://schemas.microsoft.com/office/excel/2006/main">
          <x14:cfRule type="iconSet" priority="23" id="{00000000-000E-0000-0100-000015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A15</xm:sqref>
        </x14:conditionalFormatting>
        <x14:conditionalFormatting xmlns:xm="http://schemas.microsoft.com/office/excel/2006/main">
          <x14:cfRule type="iconSet" priority="3" id="{00000000-000E-0000-0100-000001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A24:A25</xm:sqref>
        </x14:conditionalFormatting>
        <x14:conditionalFormatting xmlns:xm="http://schemas.microsoft.com/office/excel/2006/main">
          <x14:cfRule type="iconSet" priority="2" id="{41C81E66-A732-4389-8607-B61B2A98EDC9}">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A32</xm:sqref>
        </x14:conditionalFormatting>
        <x14:conditionalFormatting xmlns:xm="http://schemas.microsoft.com/office/excel/2006/main">
          <x14:cfRule type="iconSet" priority="26" id="{00000000-000E-0000-0100-00000D000000}">
            <x14:iconSet iconSet="3Symbols" showValue="0" custom="1">
              <x14:cfvo type="percent">
                <xm:f>0</xm:f>
              </x14:cfvo>
              <x14:cfvo type="num" gte="0">
                <xm:f>1</xm:f>
              </x14:cfvo>
              <x14:cfvo type="num" gte="0">
                <xm:f>2</xm:f>
              </x14:cfvo>
              <x14:cfIcon iconSet="3Symbols" iconId="0"/>
              <x14:cfIcon iconSet="3Symbols" iconId="0"/>
              <x14:cfIcon iconSet="3Symbols" iconId="2"/>
            </x14:iconSet>
          </x14:cfRule>
          <xm:sqref>C36:C37</xm:sqref>
        </x14:conditionalFormatting>
        <x14:conditionalFormatting xmlns:xm="http://schemas.microsoft.com/office/excel/2006/main">
          <x14:cfRule type="iconSet" priority="13" id="{00000000-000E-0000-0100-00000B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C40:C44</xm:sqref>
        </x14:conditionalFormatting>
        <x14:conditionalFormatting xmlns:xm="http://schemas.microsoft.com/office/excel/2006/main">
          <x14:cfRule type="iconSet" priority="10" id="{00000000-000E-0000-0100-000008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D11 C12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Local authority" prompt="Please select the local authority from the drop down list_x000a_" xr:uid="{363C3C34-C2A2-43CC-B531-A77EB346EBCE}">
          <x14:formula1>
            <xm:f>'5 - LA codes'!$A$3:$A$155</xm:f>
          </x14:formula1>
          <xm:sqref>B11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E4DC-EEF6-4CF0-9862-AEEEDB4357C6}">
  <dimension ref="A2:G124"/>
  <sheetViews>
    <sheetView showGridLines="0" topLeftCell="C22" zoomScale="70" zoomScaleNormal="70" workbookViewId="0">
      <selection activeCell="C16" sqref="C16"/>
    </sheetView>
  </sheetViews>
  <sheetFormatPr defaultColWidth="9.1796875" defaultRowHeight="15.5" x14ac:dyDescent="0.35"/>
  <cols>
    <col min="1" max="1" width="6.81640625" style="73" customWidth="1"/>
    <col min="2" max="3" width="35.7265625" style="72" customWidth="1"/>
    <col min="4" max="4" width="40.54296875" style="72" customWidth="1"/>
    <col min="5" max="5" width="49.81640625" style="72" customWidth="1"/>
    <col min="6" max="6" width="49.1796875" style="72" customWidth="1"/>
    <col min="7" max="7" width="49.7265625" style="73" customWidth="1"/>
    <col min="8" max="16384" width="9.1796875" style="73"/>
  </cols>
  <sheetData>
    <row r="2" spans="1:7" ht="40.5" customHeight="1" x14ac:dyDescent="0.35">
      <c r="B2" s="215" t="s">
        <v>54</v>
      </c>
      <c r="C2" s="215"/>
      <c r="D2" s="215"/>
      <c r="E2" s="215"/>
      <c r="F2" s="215"/>
      <c r="G2" s="215"/>
    </row>
    <row r="4" spans="1:7" x14ac:dyDescent="0.35">
      <c r="B4" s="102" t="s">
        <v>55</v>
      </c>
      <c r="C4" s="81"/>
      <c r="D4" s="81"/>
      <c r="E4" s="81"/>
      <c r="F4" s="82"/>
    </row>
    <row r="5" spans="1:7" ht="15" customHeight="1" x14ac:dyDescent="0.35">
      <c r="B5" s="222" t="s">
        <v>56</v>
      </c>
      <c r="C5" s="223"/>
      <c r="D5" s="223"/>
      <c r="E5" s="223"/>
      <c r="F5" s="224"/>
    </row>
    <row r="6" spans="1:7" x14ac:dyDescent="0.35">
      <c r="B6" s="225"/>
      <c r="C6" s="223"/>
      <c r="D6" s="223"/>
      <c r="E6" s="223"/>
      <c r="F6" s="224"/>
    </row>
    <row r="7" spans="1:7" ht="15" customHeight="1" x14ac:dyDescent="0.35">
      <c r="B7" s="225"/>
      <c r="C7" s="223"/>
      <c r="D7" s="223"/>
      <c r="E7" s="223"/>
      <c r="F7" s="224"/>
    </row>
    <row r="8" spans="1:7" x14ac:dyDescent="0.35">
      <c r="B8" s="225"/>
      <c r="C8" s="223"/>
      <c r="D8" s="223"/>
      <c r="E8" s="223"/>
      <c r="F8" s="224"/>
    </row>
    <row r="9" spans="1:7" ht="25.9" customHeight="1" x14ac:dyDescent="0.35">
      <c r="B9" s="225"/>
      <c r="C9" s="223"/>
      <c r="D9" s="223"/>
      <c r="E9" s="223"/>
      <c r="F9" s="224"/>
    </row>
    <row r="10" spans="1:7" x14ac:dyDescent="0.35">
      <c r="B10" s="225"/>
      <c r="C10" s="223"/>
      <c r="D10" s="223"/>
      <c r="E10" s="223"/>
      <c r="F10" s="224"/>
    </row>
    <row r="11" spans="1:7" ht="24.75" customHeight="1" x14ac:dyDescent="0.35">
      <c r="B11" s="225"/>
      <c r="C11" s="223"/>
      <c r="D11" s="223"/>
      <c r="E11" s="223"/>
      <c r="F11" s="224"/>
    </row>
    <row r="12" spans="1:7" ht="129.65" customHeight="1" x14ac:dyDescent="0.35">
      <c r="B12" s="226"/>
      <c r="C12" s="227"/>
      <c r="D12" s="227"/>
      <c r="E12" s="227"/>
      <c r="F12" s="228"/>
    </row>
    <row r="14" spans="1:7" ht="36" customHeight="1" x14ac:dyDescent="0.35">
      <c r="B14" s="221" t="s">
        <v>57</v>
      </c>
      <c r="C14" s="221"/>
      <c r="E14" s="25" t="s">
        <v>58</v>
      </c>
      <c r="F14" s="75"/>
      <c r="G14" s="75"/>
    </row>
    <row r="15" spans="1:7" ht="45" customHeight="1" thickBot="1" x14ac:dyDescent="0.4">
      <c r="B15" s="77" t="s">
        <v>59</v>
      </c>
      <c r="C15" s="77" t="s">
        <v>60</v>
      </c>
      <c r="E15" s="83" t="s">
        <v>61</v>
      </c>
      <c r="F15" s="19"/>
    </row>
    <row r="16" spans="1:7" ht="45" customHeight="1" thickTop="1" x14ac:dyDescent="0.35">
      <c r="A16" s="19">
        <f>IF(AND(ISNUMBER($B$16), ISNUMBER($C$16)),3, IF(OR($B$16&lt;&gt;"",$C$16&lt;&gt;""),2,0))</f>
        <v>3</v>
      </c>
      <c r="B16" s="84">
        <v>107311</v>
      </c>
      <c r="C16" s="84">
        <v>0</v>
      </c>
      <c r="E16" s="79">
        <f>IF(ISBLANK(B16),0,IF(AND(F20=SUM(G36+G32),G24=F20,E28=F20),3,IF(OR(A16=2,A20=2,A24=2,A28=2,A36=2,A40=2),2,0)))</f>
        <v>3</v>
      </c>
      <c r="F16" s="80"/>
    </row>
    <row r="17" spans="1:7" ht="24.75" customHeight="1" x14ac:dyDescent="0.35">
      <c r="A17" s="18"/>
    </row>
    <row r="18" spans="1:7" ht="33" customHeight="1" x14ac:dyDescent="0.35">
      <c r="A18" s="18"/>
      <c r="B18" s="217" t="s">
        <v>62</v>
      </c>
      <c r="C18" s="218"/>
      <c r="D18" s="218"/>
      <c r="E18" s="218"/>
      <c r="F18" s="219"/>
      <c r="G18" s="75"/>
    </row>
    <row r="19" spans="1:7" s="19" customFormat="1" ht="45" customHeight="1" x14ac:dyDescent="0.35">
      <c r="B19" s="118" t="s">
        <v>63</v>
      </c>
      <c r="C19" s="116" t="s">
        <v>64</v>
      </c>
      <c r="D19" s="116" t="s">
        <v>65</v>
      </c>
      <c r="E19" s="117" t="s">
        <v>66</v>
      </c>
      <c r="F19" s="116" t="s">
        <v>67</v>
      </c>
      <c r="G19" s="114"/>
    </row>
    <row r="20" spans="1:7" ht="45" customHeight="1" x14ac:dyDescent="0.35">
      <c r="A20" s="19">
        <f>IF(AND(ISNUMBER($B$20), ISNUMBER($C$20), ISNUMBER($D$20), ISNUMBER($E$20),SUM(F20)&lt;=SUM('1 - Governance'!E28)),3, IF(OR($B$20&lt;&gt;"",$C$20&lt;&gt;"",$D$20&lt;&gt;"",$E$20&lt;&gt;"",SUM(F20)&gt;SUM('1 - Governance'!E28)),2,0))</f>
        <v>3</v>
      </c>
      <c r="B20" s="136">
        <v>1172960</v>
      </c>
      <c r="C20" s="136">
        <v>40944</v>
      </c>
      <c r="D20" s="136">
        <v>338779</v>
      </c>
      <c r="E20" s="136">
        <v>332741</v>
      </c>
      <c r="F20" s="170">
        <f>SUM('2 - Spend'!$B20:$E20)</f>
        <v>1885424</v>
      </c>
      <c r="G20" s="115"/>
    </row>
    <row r="21" spans="1:7" ht="23.25" customHeight="1" x14ac:dyDescent="0.35">
      <c r="A21" s="18"/>
      <c r="B21" s="74"/>
      <c r="C21" s="74"/>
      <c r="D21" s="74"/>
      <c r="E21" s="74"/>
      <c r="F21" s="74"/>
      <c r="G21" s="74"/>
    </row>
    <row r="22" spans="1:7" ht="34.5" customHeight="1" x14ac:dyDescent="0.35">
      <c r="A22" s="18"/>
      <c r="B22" s="220" t="s">
        <v>68</v>
      </c>
      <c r="C22" s="220"/>
      <c r="D22" s="220"/>
      <c r="E22" s="220"/>
      <c r="F22" s="220"/>
      <c r="G22" s="220"/>
    </row>
    <row r="23" spans="1:7" s="19" customFormat="1" ht="45" customHeight="1" thickBot="1" x14ac:dyDescent="0.4">
      <c r="B23" s="76" t="s">
        <v>69</v>
      </c>
      <c r="C23" s="76" t="s">
        <v>70</v>
      </c>
      <c r="D23" s="76" t="s">
        <v>71</v>
      </c>
      <c r="E23" s="76" t="s">
        <v>72</v>
      </c>
      <c r="F23" s="76" t="s">
        <v>73</v>
      </c>
      <c r="G23" s="77" t="s">
        <v>74</v>
      </c>
    </row>
    <row r="24" spans="1:7" ht="45" customHeight="1" x14ac:dyDescent="0.35">
      <c r="A24" s="19">
        <f>IF(AND(ISNUMBER($B$24), ISNUMBER($C$24), ISNUMBER($D$24), ISNUMBER($E$24), ISNUMBER($F$24),SUM(G24)&lt;=SUM('1 - Governance'!E28)),3, IF(OR($B$24&lt;&gt;"",$C$24&lt;&gt;"",$D$24&lt;&gt;"",$E$24&lt;&gt;"",$F$24&lt;&gt;"",SUM(G24)&gt;SUM('1 - Governance'!E28)),2,0))</f>
        <v>3</v>
      </c>
      <c r="B24" s="136">
        <v>893549</v>
      </c>
      <c r="C24" s="136">
        <v>635607</v>
      </c>
      <c r="D24" s="136">
        <v>328993</v>
      </c>
      <c r="E24" s="136">
        <v>0</v>
      </c>
      <c r="F24" s="136">
        <v>27275</v>
      </c>
      <c r="G24" s="38">
        <f>SUM('2 - Spend'!$B24:$F24)</f>
        <v>1885424</v>
      </c>
    </row>
    <row r="25" spans="1:7" ht="24" customHeight="1" x14ac:dyDescent="0.35">
      <c r="A25" s="18"/>
      <c r="B25" s="74"/>
      <c r="C25" s="74"/>
      <c r="D25" s="74"/>
      <c r="E25" s="74"/>
      <c r="F25" s="74"/>
      <c r="G25" s="74"/>
    </row>
    <row r="26" spans="1:7" ht="35.25" customHeight="1" x14ac:dyDescent="0.35">
      <c r="A26" s="18"/>
      <c r="B26" s="221" t="s">
        <v>75</v>
      </c>
      <c r="C26" s="221"/>
      <c r="D26" s="221"/>
      <c r="E26" s="221"/>
      <c r="F26" s="75"/>
    </row>
    <row r="27" spans="1:7" s="19" customFormat="1" ht="45" customHeight="1" thickBot="1" x14ac:dyDescent="0.4">
      <c r="B27" s="76" t="s">
        <v>76</v>
      </c>
      <c r="C27" s="76" t="s">
        <v>77</v>
      </c>
      <c r="D27" s="76" t="s">
        <v>73</v>
      </c>
      <c r="E27" s="77" t="s">
        <v>78</v>
      </c>
      <c r="F27" s="78"/>
    </row>
    <row r="28" spans="1:7" ht="45" customHeight="1" x14ac:dyDescent="0.35">
      <c r="A28" s="19">
        <f>IF(AND(ISNUMBER($B$28), ISNUMBER($C$28), ISNUMBER($D$28),SUM(E28)&lt;=SUM('1 - Governance'!E28)),3, IF(OR($B$28&lt;&gt;"",$C$28&lt;&gt;"",$D$28&lt;&gt;"",SUM(E28)&gt;SUM('1 - Governance'!E28)),2,0))</f>
        <v>3</v>
      </c>
      <c r="B28" s="136">
        <v>635607</v>
      </c>
      <c r="C28" s="136">
        <v>893549</v>
      </c>
      <c r="D28" s="136">
        <v>356268</v>
      </c>
      <c r="E28" s="38">
        <f>SUM('2 - Spend'!$B28:$D28)</f>
        <v>1885424</v>
      </c>
    </row>
    <row r="30" spans="1:7" ht="32.25" customHeight="1" x14ac:dyDescent="0.35">
      <c r="B30" s="214" t="s">
        <v>79</v>
      </c>
      <c r="C30" s="214"/>
      <c r="D30" s="214"/>
      <c r="E30" s="214"/>
      <c r="F30" s="214"/>
      <c r="G30" s="214"/>
    </row>
    <row r="31" spans="1:7" ht="45" customHeight="1" x14ac:dyDescent="0.35">
      <c r="B31" s="116" t="s">
        <v>80</v>
      </c>
      <c r="C31" s="116" t="s">
        <v>81</v>
      </c>
      <c r="D31" s="116" t="s">
        <v>82</v>
      </c>
      <c r="E31" s="116" t="s">
        <v>83</v>
      </c>
      <c r="F31" s="116" t="s">
        <v>73</v>
      </c>
      <c r="G31" s="116" t="s">
        <v>84</v>
      </c>
    </row>
    <row r="32" spans="1:7" ht="45" customHeight="1" x14ac:dyDescent="0.35">
      <c r="A32" s="19">
        <f>IF(AND(ISNUMBER($B$32), F20=SUM($G$36+$G$32), ISNUMBER($C$32), ISNUMBER($D$32), ISNUMBER($E$32), ISNUMBER($F$32),ISNUMBER($G$32),SUM(G32)&lt;=SUM('1 - Governance'!E28)),3,IF(OR($B$32&lt;&gt;"",$C$32&lt;&gt;"",$D$32&lt;&gt;"",$E$32&lt;&gt;"",$F$32&lt;&gt;"",$G$32&lt;&gt;"",SUM(G32)&gt;SUM('1 - Governance'!E28)),2,0))</f>
        <v>3</v>
      </c>
      <c r="B32" s="136">
        <v>282700</v>
      </c>
      <c r="C32" s="136">
        <v>461249</v>
      </c>
      <c r="D32" s="136">
        <v>0</v>
      </c>
      <c r="E32" s="136">
        <v>431491</v>
      </c>
      <c r="F32" s="136">
        <v>380991</v>
      </c>
      <c r="G32" s="144">
        <f>SUM(B32:F32)</f>
        <v>1556431</v>
      </c>
    </row>
    <row r="33" spans="1:7" ht="29.25" customHeight="1" x14ac:dyDescent="0.35"/>
    <row r="34" spans="1:7" ht="31.5" customHeight="1" x14ac:dyDescent="0.35">
      <c r="B34" s="214" t="s">
        <v>85</v>
      </c>
      <c r="C34" s="214"/>
      <c r="D34" s="214"/>
      <c r="E34" s="214"/>
      <c r="F34" s="214"/>
      <c r="G34" s="214"/>
    </row>
    <row r="35" spans="1:7" ht="60" customHeight="1" x14ac:dyDescent="0.35">
      <c r="B35" s="116" t="s">
        <v>86</v>
      </c>
      <c r="C35" s="116" t="s">
        <v>87</v>
      </c>
      <c r="D35" s="116" t="s">
        <v>88</v>
      </c>
      <c r="E35" s="116" t="s">
        <v>89</v>
      </c>
      <c r="F35" s="116" t="s">
        <v>73</v>
      </c>
      <c r="G35" s="116" t="s">
        <v>84</v>
      </c>
    </row>
    <row r="36" spans="1:7" ht="60" customHeight="1" x14ac:dyDescent="0.35">
      <c r="A36" s="19">
        <f>IF(AND(ISNUMBER($B$36), F20=SUM($G$36+$G$32), ISNUMBER($C$36), ISNUMBER($D$36),  ISNUMBER($E$36), ISNUMBER($F$36),SUM(G36)&lt;=SUM('1 - Governance'!E28)),3, IF(OR($B$36&lt;&gt;"",$C$36&lt;&gt;"",$D$36&lt;&gt;"",$E$36&lt;&gt;"",$F$36&lt;&gt;"",SUM(G36)&gt;SUM('1 - Governance'!E28)),2,0))</f>
        <v>3</v>
      </c>
      <c r="B36" s="134">
        <v>40000</v>
      </c>
      <c r="C36" s="134">
        <v>0</v>
      </c>
      <c r="D36" s="134">
        <v>52916</v>
      </c>
      <c r="E36" s="134">
        <v>0</v>
      </c>
      <c r="F36" s="134">
        <v>236077</v>
      </c>
      <c r="G36" s="135">
        <f>SUM(B36:F36)</f>
        <v>328993</v>
      </c>
    </row>
    <row r="37" spans="1:7" ht="29.25" customHeight="1" x14ac:dyDescent="0.35"/>
    <row r="38" spans="1:7" ht="29.25" customHeight="1" x14ac:dyDescent="0.35">
      <c r="B38" s="214" t="s">
        <v>90</v>
      </c>
      <c r="C38" s="214"/>
      <c r="D38" s="214"/>
      <c r="E38" s="214"/>
      <c r="F38" s="214"/>
      <c r="G38" s="214"/>
    </row>
    <row r="39" spans="1:7" ht="60" customHeight="1" x14ac:dyDescent="0.35">
      <c r="B39" s="137" t="s">
        <v>91</v>
      </c>
      <c r="C39" s="210" t="s">
        <v>92</v>
      </c>
      <c r="D39" s="210"/>
      <c r="E39" s="210"/>
      <c r="F39" s="210"/>
      <c r="G39" s="210"/>
    </row>
    <row r="40" spans="1:7" ht="60" customHeight="1" x14ac:dyDescent="0.35">
      <c r="A40" s="19">
        <f>IF(AND(ISTEXT(B40),ISTEXT(C40)),3,2)</f>
        <v>3</v>
      </c>
      <c r="B40" s="138" t="s">
        <v>99</v>
      </c>
      <c r="C40" s="211" t="s">
        <v>576</v>
      </c>
      <c r="D40" s="212"/>
      <c r="E40" s="212"/>
      <c r="F40" s="212"/>
      <c r="G40" s="213"/>
    </row>
    <row r="41" spans="1:7" ht="29.25" customHeight="1" x14ac:dyDescent="0.35"/>
    <row r="42" spans="1:7" x14ac:dyDescent="0.35">
      <c r="B42" s="216" t="s">
        <v>50</v>
      </c>
      <c r="C42" s="216"/>
      <c r="D42" s="216"/>
      <c r="E42" s="216"/>
      <c r="F42" s="216"/>
      <c r="G42" s="216"/>
    </row>
    <row r="44" spans="1:7" x14ac:dyDescent="0.35">
      <c r="B44" s="121"/>
      <c r="C44" s="121"/>
      <c r="D44" s="121"/>
      <c r="E44" s="121"/>
      <c r="F44" s="121"/>
    </row>
    <row r="45" spans="1:7" x14ac:dyDescent="0.35">
      <c r="B45" s="121"/>
      <c r="C45" s="121"/>
      <c r="D45" s="121"/>
      <c r="E45" s="121"/>
      <c r="F45" s="121"/>
    </row>
    <row r="46" spans="1:7" x14ac:dyDescent="0.35">
      <c r="B46" s="121"/>
      <c r="C46" s="121"/>
      <c r="D46" s="121"/>
      <c r="E46" s="121"/>
      <c r="F46" s="121"/>
    </row>
    <row r="47" spans="1:7" x14ac:dyDescent="0.35">
      <c r="B47" s="121"/>
      <c r="C47" s="121"/>
      <c r="D47" s="121"/>
      <c r="E47" s="121"/>
      <c r="F47" s="121"/>
    </row>
    <row r="48" spans="1:7" x14ac:dyDescent="0.35">
      <c r="B48" s="121"/>
      <c r="C48" s="121"/>
      <c r="D48" s="121"/>
      <c r="E48" s="121"/>
      <c r="F48" s="121"/>
    </row>
    <row r="49" spans="2:6" x14ac:dyDescent="0.35">
      <c r="B49" s="121"/>
      <c r="C49" s="121"/>
      <c r="D49" s="121"/>
      <c r="E49" s="121"/>
      <c r="F49" s="121"/>
    </row>
    <row r="50" spans="2:6" x14ac:dyDescent="0.35">
      <c r="B50" s="121"/>
      <c r="C50" s="121"/>
      <c r="D50" s="121"/>
      <c r="E50" s="121"/>
      <c r="F50" s="121"/>
    </row>
    <row r="51" spans="2:6" x14ac:dyDescent="0.35">
      <c r="B51" s="121"/>
      <c r="C51" s="121"/>
      <c r="D51" s="121"/>
      <c r="E51" s="121"/>
      <c r="F51" s="121"/>
    </row>
    <row r="52" spans="2:6" x14ac:dyDescent="0.35">
      <c r="B52" s="121"/>
      <c r="C52" s="121"/>
      <c r="D52" s="121"/>
      <c r="E52" s="121"/>
      <c r="F52" s="121"/>
    </row>
    <row r="53" spans="2:6" x14ac:dyDescent="0.35">
      <c r="B53" s="121"/>
      <c r="C53" s="121"/>
      <c r="D53" s="121"/>
      <c r="E53" s="121"/>
      <c r="F53" s="121"/>
    </row>
    <row r="54" spans="2:6" x14ac:dyDescent="0.35">
      <c r="B54" s="121"/>
      <c r="C54" s="121"/>
      <c r="D54" s="121"/>
      <c r="E54" s="121"/>
      <c r="F54" s="121"/>
    </row>
    <row r="55" spans="2:6" x14ac:dyDescent="0.35">
      <c r="B55" s="121"/>
      <c r="C55" s="121"/>
      <c r="D55" s="121"/>
      <c r="E55" s="121"/>
      <c r="F55" s="121"/>
    </row>
    <row r="56" spans="2:6" x14ac:dyDescent="0.35">
      <c r="B56" s="121"/>
      <c r="C56" s="121"/>
      <c r="D56" s="121"/>
      <c r="E56" s="121"/>
      <c r="F56" s="121"/>
    </row>
    <row r="57" spans="2:6" x14ac:dyDescent="0.35">
      <c r="B57" s="121"/>
      <c r="C57" s="121"/>
      <c r="D57" s="121"/>
      <c r="E57" s="121"/>
      <c r="F57" s="121"/>
    </row>
    <row r="58" spans="2:6" x14ac:dyDescent="0.35">
      <c r="B58" s="121"/>
      <c r="C58" s="121"/>
      <c r="D58" s="121"/>
      <c r="E58" s="121"/>
      <c r="F58" s="121"/>
    </row>
    <row r="59" spans="2:6" ht="77.5" x14ac:dyDescent="0.35">
      <c r="B59" s="122" t="s">
        <v>93</v>
      </c>
      <c r="C59" s="121"/>
      <c r="D59" s="121"/>
      <c r="E59" s="121"/>
      <c r="F59" s="121"/>
    </row>
    <row r="60" spans="2:6" ht="46.5" x14ac:dyDescent="0.35">
      <c r="B60" s="122" t="s">
        <v>94</v>
      </c>
      <c r="C60" s="121"/>
      <c r="D60" s="121"/>
      <c r="E60" s="121"/>
      <c r="F60" s="121"/>
    </row>
    <row r="61" spans="2:6" x14ac:dyDescent="0.35">
      <c r="B61" s="123" t="s">
        <v>95</v>
      </c>
      <c r="C61" s="121"/>
      <c r="D61" s="121"/>
      <c r="E61" s="121"/>
      <c r="F61" s="121"/>
    </row>
    <row r="62" spans="2:6" ht="31" x14ac:dyDescent="0.35">
      <c r="B62" s="123" t="s">
        <v>96</v>
      </c>
      <c r="C62" s="121"/>
      <c r="D62" s="121"/>
      <c r="E62" s="121"/>
      <c r="F62" s="121"/>
    </row>
    <row r="63" spans="2:6" x14ac:dyDescent="0.35">
      <c r="B63" s="122"/>
      <c r="C63" s="121"/>
      <c r="D63" s="121"/>
      <c r="E63" s="121"/>
      <c r="F63" s="121"/>
    </row>
    <row r="64" spans="2:6" x14ac:dyDescent="0.35">
      <c r="B64" s="121"/>
      <c r="C64" s="121"/>
      <c r="D64" s="121"/>
      <c r="E64" s="121"/>
      <c r="F64" s="121"/>
    </row>
    <row r="65" spans="2:6" x14ac:dyDescent="0.35">
      <c r="B65" s="121"/>
      <c r="C65" s="121"/>
      <c r="D65" s="121"/>
      <c r="E65" s="121"/>
      <c r="F65" s="121"/>
    </row>
    <row r="66" spans="2:6" x14ac:dyDescent="0.35">
      <c r="B66" s="121"/>
      <c r="C66" s="121"/>
      <c r="D66" s="121"/>
      <c r="E66" s="121"/>
      <c r="F66" s="121"/>
    </row>
    <row r="67" spans="2:6" x14ac:dyDescent="0.35">
      <c r="B67" s="121"/>
      <c r="C67" s="121"/>
      <c r="D67" s="121"/>
      <c r="E67" s="121"/>
      <c r="F67" s="121"/>
    </row>
    <row r="68" spans="2:6" x14ac:dyDescent="0.35">
      <c r="B68" s="121"/>
      <c r="C68" s="121"/>
      <c r="D68" s="121"/>
      <c r="E68" s="121"/>
      <c r="F68" s="121"/>
    </row>
    <row r="69" spans="2:6" x14ac:dyDescent="0.35">
      <c r="B69" s="121"/>
      <c r="C69" s="121"/>
      <c r="D69" s="121"/>
      <c r="E69" s="121"/>
      <c r="F69" s="121"/>
    </row>
    <row r="70" spans="2:6" x14ac:dyDescent="0.35">
      <c r="B70" s="121"/>
      <c r="C70" s="121"/>
      <c r="D70" s="121"/>
      <c r="E70" s="121"/>
      <c r="F70" s="121"/>
    </row>
    <row r="71" spans="2:6" x14ac:dyDescent="0.35">
      <c r="B71" s="121"/>
      <c r="C71" s="121"/>
      <c r="D71" s="121"/>
      <c r="E71" s="121"/>
      <c r="F71" s="121"/>
    </row>
    <row r="72" spans="2:6" x14ac:dyDescent="0.35">
      <c r="B72" s="121"/>
      <c r="C72" s="121"/>
      <c r="D72" s="121"/>
      <c r="E72" s="121"/>
      <c r="F72" s="121"/>
    </row>
    <row r="73" spans="2:6" x14ac:dyDescent="0.35">
      <c r="B73" s="121"/>
      <c r="C73" s="121"/>
      <c r="D73" s="121"/>
      <c r="E73" s="121"/>
      <c r="F73" s="121"/>
    </row>
    <row r="74" spans="2:6" x14ac:dyDescent="0.35">
      <c r="B74" s="121"/>
      <c r="C74" s="121"/>
      <c r="D74" s="121"/>
      <c r="E74" s="121"/>
      <c r="F74" s="121"/>
    </row>
    <row r="75" spans="2:6" ht="46.5" x14ac:dyDescent="0.35">
      <c r="B75" s="122" t="s">
        <v>97</v>
      </c>
      <c r="C75" s="121"/>
      <c r="D75" s="121"/>
      <c r="E75" s="121"/>
      <c r="F75" s="121"/>
    </row>
    <row r="76" spans="2:6" ht="46.5" x14ac:dyDescent="0.35">
      <c r="B76" s="122" t="s">
        <v>94</v>
      </c>
      <c r="C76" s="121"/>
      <c r="D76" s="121"/>
      <c r="E76" s="121"/>
      <c r="F76" s="121"/>
    </row>
    <row r="77" spans="2:6" x14ac:dyDescent="0.35">
      <c r="B77" s="123" t="s">
        <v>98</v>
      </c>
    </row>
    <row r="78" spans="2:6" ht="31" x14ac:dyDescent="0.35">
      <c r="B78" s="123" t="s">
        <v>99</v>
      </c>
    </row>
    <row r="79" spans="2:6" x14ac:dyDescent="0.35">
      <c r="B79" s="122"/>
    </row>
    <row r="80" spans="2:6" x14ac:dyDescent="0.35">
      <c r="B80" s="139"/>
    </row>
    <row r="81" spans="2:2" x14ac:dyDescent="0.35">
      <c r="B81" s="121"/>
    </row>
    <row r="82" spans="2:2" x14ac:dyDescent="0.35">
      <c r="B82" s="121"/>
    </row>
    <row r="83" spans="2:2" x14ac:dyDescent="0.35">
      <c r="B83" s="121"/>
    </row>
    <row r="84" spans="2:2" x14ac:dyDescent="0.35">
      <c r="B84" s="121"/>
    </row>
    <row r="85" spans="2:2" x14ac:dyDescent="0.35">
      <c r="B85" s="121"/>
    </row>
    <row r="86" spans="2:2" x14ac:dyDescent="0.35">
      <c r="B86" s="121"/>
    </row>
    <row r="87" spans="2:2" x14ac:dyDescent="0.35">
      <c r="B87" s="121"/>
    </row>
    <row r="88" spans="2:2" x14ac:dyDescent="0.35">
      <c r="B88" s="121"/>
    </row>
    <row r="89" spans="2:2" x14ac:dyDescent="0.35">
      <c r="B89" s="121"/>
    </row>
    <row r="90" spans="2:2" x14ac:dyDescent="0.35">
      <c r="B90" s="121"/>
    </row>
    <row r="91" spans="2:2" x14ac:dyDescent="0.35">
      <c r="B91" s="121"/>
    </row>
    <row r="92" spans="2:2" x14ac:dyDescent="0.35">
      <c r="B92" s="121"/>
    </row>
    <row r="93" spans="2:2" x14ac:dyDescent="0.35">
      <c r="B93" s="121"/>
    </row>
    <row r="94" spans="2:2" x14ac:dyDescent="0.35">
      <c r="B94" s="121"/>
    </row>
    <row r="95" spans="2:2" x14ac:dyDescent="0.35">
      <c r="B95" s="121"/>
    </row>
    <row r="96" spans="2:2" x14ac:dyDescent="0.35">
      <c r="B96" s="121"/>
    </row>
    <row r="97" spans="2:2" x14ac:dyDescent="0.35">
      <c r="B97" s="121"/>
    </row>
    <row r="98" spans="2:2" x14ac:dyDescent="0.35">
      <c r="B98" s="121"/>
    </row>
    <row r="99" spans="2:2" x14ac:dyDescent="0.35">
      <c r="B99" s="121"/>
    </row>
    <row r="100" spans="2:2" x14ac:dyDescent="0.35">
      <c r="B100" s="121"/>
    </row>
    <row r="101" spans="2:2" x14ac:dyDescent="0.35">
      <c r="B101" s="121"/>
    </row>
    <row r="102" spans="2:2" x14ac:dyDescent="0.35">
      <c r="B102" s="121"/>
    </row>
    <row r="103" spans="2:2" x14ac:dyDescent="0.35">
      <c r="B103" s="121"/>
    </row>
    <row r="104" spans="2:2" x14ac:dyDescent="0.35">
      <c r="B104" s="121"/>
    </row>
    <row r="105" spans="2:2" x14ac:dyDescent="0.35">
      <c r="B105" s="121"/>
    </row>
    <row r="106" spans="2:2" x14ac:dyDescent="0.35">
      <c r="B106" s="121"/>
    </row>
    <row r="107" spans="2:2" x14ac:dyDescent="0.35">
      <c r="B107" s="121"/>
    </row>
    <row r="108" spans="2:2" x14ac:dyDescent="0.35">
      <c r="B108" s="121"/>
    </row>
    <row r="109" spans="2:2" x14ac:dyDescent="0.35">
      <c r="B109" s="121"/>
    </row>
    <row r="110" spans="2:2" x14ac:dyDescent="0.35">
      <c r="B110" s="121"/>
    </row>
    <row r="111" spans="2:2" x14ac:dyDescent="0.35">
      <c r="B111" s="121"/>
    </row>
    <row r="112" spans="2:2" x14ac:dyDescent="0.35">
      <c r="B112" s="121"/>
    </row>
    <row r="113" spans="2:2" x14ac:dyDescent="0.35">
      <c r="B113" s="121"/>
    </row>
    <row r="114" spans="2:2" x14ac:dyDescent="0.35">
      <c r="B114" s="121"/>
    </row>
    <row r="115" spans="2:2" x14ac:dyDescent="0.35">
      <c r="B115" s="121"/>
    </row>
    <row r="116" spans="2:2" x14ac:dyDescent="0.35">
      <c r="B116" s="121"/>
    </row>
    <row r="117" spans="2:2" x14ac:dyDescent="0.35">
      <c r="B117" s="121"/>
    </row>
    <row r="118" spans="2:2" x14ac:dyDescent="0.35">
      <c r="B118" s="121"/>
    </row>
    <row r="119" spans="2:2" x14ac:dyDescent="0.35">
      <c r="B119" s="121"/>
    </row>
    <row r="120" spans="2:2" x14ac:dyDescent="0.35">
      <c r="B120" s="121"/>
    </row>
    <row r="121" spans="2:2" x14ac:dyDescent="0.35">
      <c r="B121" s="121"/>
    </row>
    <row r="122" spans="2:2" x14ac:dyDescent="0.35">
      <c r="B122" s="121"/>
    </row>
    <row r="123" spans="2:2" x14ac:dyDescent="0.35">
      <c r="B123" s="121"/>
    </row>
    <row r="124" spans="2:2" x14ac:dyDescent="0.35">
      <c r="B124" s="121"/>
    </row>
  </sheetData>
  <sheetProtection algorithmName="SHA-512" hashValue="sDvH4aSe+LLoKMd6n2paCoKnD8zbrJMopFGIGEhnk1L7uKNLWph/GGSL3qRQtFviyGVg06AxG/h+FvwN8yAw4A==" saltValue="iZUyBwh4bUE6SYl1/yPmCA==" spinCount="100000" sheet="1" objects="1" scenarios="1"/>
  <mergeCells count="12">
    <mergeCell ref="C39:G39"/>
    <mergeCell ref="C40:G40"/>
    <mergeCell ref="B38:G38"/>
    <mergeCell ref="B2:G2"/>
    <mergeCell ref="B42:G42"/>
    <mergeCell ref="B18:F18"/>
    <mergeCell ref="B22:G22"/>
    <mergeCell ref="B26:E26"/>
    <mergeCell ref="B5:F12"/>
    <mergeCell ref="B14:C14"/>
    <mergeCell ref="B34:G34"/>
    <mergeCell ref="B30:G30"/>
  </mergeCells>
  <dataValidations count="3">
    <dataValidation type="decimal" allowBlank="1" showDropDown="1" showInputMessage="1" showErrorMessage="1" error="Only numbers can be inputted for spend (eg 123)" sqref="B16:C16 B24 G32 B20:E20 C24:F24 B28:C28 D28" xr:uid="{C121ABF2-6609-42F1-B50A-0E973CC7D593}">
      <formula1>0</formula1>
      <formula2>1500000000</formula2>
    </dataValidation>
    <dataValidation type="list" allowBlank="1" showInputMessage="1" showErrorMessage="1" error="Only numbers can be inputted for spend (eg 123)" sqref="B40" xr:uid="{7A3AC9F1-EE81-4185-B68A-3B0CC1A8E7B9}">
      <formula1>$B$75:$B$78</formula1>
    </dataValidation>
    <dataValidation type="decimal" allowBlank="1" showInputMessage="1" showErrorMessage="1" sqref="B36:F36 B32:F32" xr:uid="{608D9194-1D97-4372-AFC9-8376C341829F}">
      <formula1>0</formula1>
      <formula2>1500000000</formula2>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35" id="{00000000-000E-0000-0200-000003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A16:A28</xm:sqref>
        </x14:conditionalFormatting>
        <x14:conditionalFormatting xmlns:xm="http://schemas.microsoft.com/office/excel/2006/main">
          <x14:cfRule type="iconSet" priority="5" id="{962FD4A0-EA3A-4B8A-8747-CF40D5C6F254}">
            <x14:iconSet iconSet="3Symbols" showValue="0" custom="1">
              <x14:cfvo type="percent">
                <xm:f>0</xm:f>
              </x14:cfvo>
              <x14:cfvo type="num">
                <xm:f>2</xm:f>
              </x14:cfvo>
              <x14:cfvo type="num">
                <xm:f>3</xm:f>
              </x14:cfvo>
              <x14:cfIcon iconSet="3Symbols" iconId="0"/>
              <x14:cfIcon iconSet="3Symbols" iconId="0"/>
              <x14:cfIcon iconSet="3Symbols" iconId="2"/>
            </x14:iconSet>
          </x14:cfRule>
          <xm:sqref>A32</xm:sqref>
        </x14:conditionalFormatting>
        <x14:conditionalFormatting xmlns:xm="http://schemas.microsoft.com/office/excel/2006/main">
          <x14:cfRule type="iconSet" priority="4" id="{E38B0CBB-942B-44C0-BC63-63EC41B00148}">
            <x14:iconSet iconSet="3Symbols" showValue="0" custom="1">
              <x14:cfvo type="percent">
                <xm:f>0</xm:f>
              </x14:cfvo>
              <x14:cfvo type="num">
                <xm:f>2</xm:f>
              </x14:cfvo>
              <x14:cfvo type="num">
                <xm:f>3</xm:f>
              </x14:cfvo>
              <x14:cfIcon iconSet="3Symbols" iconId="0"/>
              <x14:cfIcon iconSet="3Symbols" iconId="0"/>
              <x14:cfIcon iconSet="3Symbols" iconId="2"/>
            </x14:iconSet>
          </x14:cfRule>
          <xm:sqref>A36</xm:sqref>
        </x14:conditionalFormatting>
        <x14:conditionalFormatting xmlns:xm="http://schemas.microsoft.com/office/excel/2006/main">
          <x14:cfRule type="iconSet" priority="1" id="{D1B9FA21-97E9-4A54-841D-4B34EA29AB75}">
            <x14:iconSet iconSet="3Symbols" showValue="0" custom="1">
              <x14:cfvo type="percent">
                <xm:f>0</xm:f>
              </x14:cfvo>
              <x14:cfvo type="num">
                <xm:f>2</xm:f>
              </x14:cfvo>
              <x14:cfvo type="num">
                <xm:f>3</xm:f>
              </x14:cfvo>
              <x14:cfIcon iconSet="3Symbols" iconId="0"/>
              <x14:cfIcon iconSet="3Symbols" iconId="0"/>
              <x14:cfIcon iconSet="3Symbols" iconId="2"/>
            </x14:iconSet>
          </x14:cfRule>
          <xm:sqref>A40</xm:sqref>
        </x14:conditionalFormatting>
        <x14:conditionalFormatting xmlns:xm="http://schemas.microsoft.com/office/excel/2006/main">
          <x14:cfRule type="iconSet" priority="8" id="{00000000-000E-0000-0200-000001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E16</xm:sqref>
        </x14:conditionalFormatting>
        <x14:conditionalFormatting xmlns:xm="http://schemas.microsoft.com/office/excel/2006/main">
          <x14:cfRule type="iconSet" priority="9" id="{00000000-000E-0000-0200-000002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F15</xm:sqref>
        </x14:conditionalFormatting>
        <x14:conditionalFormatting xmlns:xm="http://schemas.microsoft.com/office/excel/2006/main">
          <x14:cfRule type="cellIs" priority="7" operator="greaterThan" id="{C6B4AEFD-C325-4F25-B398-5F093E16475B}">
            <xm:f>'1 - Governance'!$E$28</xm:f>
            <x14:dxf>
              <fill>
                <patternFill>
                  <bgColor rgb="FFFF0000"/>
                </patternFill>
              </fill>
            </x14:dxf>
          </x14:cfRule>
          <xm:sqref>F20 G24 E28 G32 G36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358E6-ED33-4DAF-8560-62689D4E7354}">
  <dimension ref="A2:G28"/>
  <sheetViews>
    <sheetView showGridLines="0" topLeftCell="A4" zoomScale="70" zoomScaleNormal="70" workbookViewId="0">
      <selection activeCell="F12" sqref="F12"/>
    </sheetView>
  </sheetViews>
  <sheetFormatPr defaultColWidth="9.1796875" defaultRowHeight="14.5" x14ac:dyDescent="0.35"/>
  <cols>
    <col min="1" max="1" width="6.453125" style="87" customWidth="1"/>
    <col min="2" max="4" width="32.453125" style="92" customWidth="1"/>
    <col min="5" max="5" width="35.7265625" style="92" customWidth="1"/>
    <col min="6" max="6" width="32.453125" style="92" customWidth="1"/>
    <col min="7" max="7" width="36.1796875" style="87" customWidth="1"/>
    <col min="8" max="16384" width="9.1796875" style="87"/>
  </cols>
  <sheetData>
    <row r="2" spans="1:7" ht="44.25" customHeight="1" x14ac:dyDescent="0.35">
      <c r="B2" s="229" t="s">
        <v>100</v>
      </c>
      <c r="C2" s="229"/>
      <c r="D2" s="229"/>
      <c r="E2" s="229"/>
      <c r="F2" s="229"/>
      <c r="G2" s="229"/>
    </row>
    <row r="3" spans="1:7" ht="21" customHeight="1" x14ac:dyDescent="0.35"/>
    <row r="4" spans="1:7" ht="220" customHeight="1" x14ac:dyDescent="0.35">
      <c r="B4" s="230" t="s">
        <v>101</v>
      </c>
      <c r="C4" s="231"/>
      <c r="D4" s="231"/>
      <c r="E4" s="231"/>
      <c r="F4" s="232"/>
    </row>
    <row r="6" spans="1:7" ht="30" customHeight="1" x14ac:dyDescent="0.35">
      <c r="A6" s="17"/>
      <c r="B6" s="235" t="s">
        <v>102</v>
      </c>
      <c r="C6" s="235"/>
      <c r="D6" s="235"/>
      <c r="E6" s="235"/>
      <c r="F6" s="235"/>
    </row>
    <row r="7" spans="1:7" s="17" customFormat="1" ht="67.5" customHeight="1" thickBot="1" x14ac:dyDescent="0.4">
      <c r="B7" s="95" t="s">
        <v>103</v>
      </c>
      <c r="C7" s="95" t="s">
        <v>104</v>
      </c>
      <c r="D7" s="95" t="s">
        <v>105</v>
      </c>
      <c r="E7" s="95" t="s">
        <v>106</v>
      </c>
      <c r="F7" s="96" t="s">
        <v>107</v>
      </c>
    </row>
    <row r="8" spans="1:7" ht="39.4" customHeight="1" x14ac:dyDescent="0.35">
      <c r="A8" s="17">
        <f>IF(AND(ISNUMBER($B$8), ISNUMBER($C$8), ISNUMBER($D$8), ISNUMBER($E$8)),3, IF(OR($B$8&lt;&gt;"",$C$8&lt;&gt;"",$D$8&lt;&gt;"",$E$8&lt;&gt;""),2,0))</f>
        <v>3</v>
      </c>
      <c r="B8" s="174">
        <v>12009</v>
      </c>
      <c r="C8" s="174">
        <v>388</v>
      </c>
      <c r="D8" s="174">
        <v>3486</v>
      </c>
      <c r="E8" s="174">
        <v>3487</v>
      </c>
      <c r="F8" s="172">
        <f>SUM('3 - Volumes'!$B8:$E8)</f>
        <v>19370</v>
      </c>
    </row>
    <row r="9" spans="1:7" ht="25.5" customHeight="1" x14ac:dyDescent="0.35">
      <c r="A9" s="17"/>
      <c r="B9" s="93"/>
      <c r="C9" s="93"/>
      <c r="D9" s="93"/>
      <c r="E9" s="93"/>
      <c r="F9" s="93"/>
      <c r="G9" s="93"/>
    </row>
    <row r="10" spans="1:7" ht="34.9" customHeight="1" x14ac:dyDescent="0.35">
      <c r="A10" s="17"/>
      <c r="B10" s="234" t="s">
        <v>108</v>
      </c>
      <c r="C10" s="234"/>
      <c r="D10" s="234"/>
      <c r="E10" s="234"/>
      <c r="F10" s="234"/>
      <c r="G10" s="234"/>
    </row>
    <row r="11" spans="1:7" s="17" customFormat="1" ht="54" customHeight="1" thickBot="1" x14ac:dyDescent="0.4">
      <c r="B11" s="95" t="s">
        <v>109</v>
      </c>
      <c r="C11" s="95" t="s">
        <v>110</v>
      </c>
      <c r="D11" s="95" t="s">
        <v>111</v>
      </c>
      <c r="E11" s="95" t="s">
        <v>112</v>
      </c>
      <c r="F11" s="95" t="s">
        <v>113</v>
      </c>
      <c r="G11" s="96" t="s">
        <v>114</v>
      </c>
    </row>
    <row r="12" spans="1:7" ht="45" customHeight="1" x14ac:dyDescent="0.35">
      <c r="A12" s="17">
        <f>IF(AND(ISNUMBER($B$12), ISNUMBER($C$12), ISNUMBER($D$12), ISNUMBER($E$12), ISNUMBER($F$12)),3, IF(OR($B$12&lt;&gt;"",$C$12&lt;&gt;"",$D$12&lt;&gt;"",$E$12&lt;&gt;"",$F$12&lt;&gt;""),2,0))</f>
        <v>3</v>
      </c>
      <c r="B12" s="85">
        <v>6759</v>
      </c>
      <c r="C12" s="85">
        <v>4352</v>
      </c>
      <c r="D12" s="85">
        <v>8032</v>
      </c>
      <c r="E12" s="85">
        <v>0</v>
      </c>
      <c r="F12" s="86">
        <v>227</v>
      </c>
      <c r="G12" s="39">
        <f>SUM('3 - Volumes'!$B12:$F12)</f>
        <v>19370</v>
      </c>
    </row>
    <row r="13" spans="1:7" ht="24" customHeight="1" x14ac:dyDescent="0.35">
      <c r="A13" s="17"/>
      <c r="B13" s="93"/>
      <c r="C13" s="93"/>
      <c r="D13" s="93"/>
      <c r="E13" s="93"/>
      <c r="F13" s="93"/>
      <c r="G13" s="93"/>
    </row>
    <row r="14" spans="1:7" ht="30.75" customHeight="1" x14ac:dyDescent="0.35">
      <c r="A14" s="17"/>
      <c r="B14" s="235" t="s">
        <v>115</v>
      </c>
      <c r="C14" s="235"/>
      <c r="D14" s="235"/>
      <c r="E14" s="235"/>
      <c r="F14" s="94"/>
    </row>
    <row r="15" spans="1:7" s="17" customFormat="1" ht="45" customHeight="1" thickBot="1" x14ac:dyDescent="0.4">
      <c r="B15" s="95" t="s">
        <v>116</v>
      </c>
      <c r="C15" s="95" t="s">
        <v>117</v>
      </c>
      <c r="D15" s="95" t="s">
        <v>118</v>
      </c>
      <c r="E15" s="96" t="s">
        <v>119</v>
      </c>
      <c r="F15" s="97"/>
    </row>
    <row r="16" spans="1:7" ht="39.75" customHeight="1" x14ac:dyDescent="0.35">
      <c r="A16" s="17">
        <f>IF(AND(ISNUMBER($B$16), ISNUMBER($C$16), ISNUMBER($D$16)),3, IF(OR($B$16&lt;&gt;"",$C$16&lt;&gt;"",$D$16&lt;&gt;""),2,0))</f>
        <v>3</v>
      </c>
      <c r="B16" s="85">
        <v>4352</v>
      </c>
      <c r="C16" s="85">
        <v>8032</v>
      </c>
      <c r="D16" s="85">
        <v>6986</v>
      </c>
      <c r="E16" s="39">
        <f>SUM('3 - Volumes'!$B16:$D16)</f>
        <v>19370</v>
      </c>
    </row>
    <row r="17" spans="1:7" ht="33.75" customHeight="1" x14ac:dyDescent="0.35"/>
    <row r="18" spans="1:7" ht="34.5" customHeight="1" x14ac:dyDescent="0.35">
      <c r="B18" s="236" t="s">
        <v>120</v>
      </c>
      <c r="C18" s="236"/>
      <c r="D18" s="236"/>
      <c r="E18" s="236"/>
      <c r="F18" s="236"/>
      <c r="G18" s="236"/>
    </row>
    <row r="19" spans="1:7" ht="45" customHeight="1" thickBot="1" x14ac:dyDescent="0.4">
      <c r="B19" s="141" t="s">
        <v>121</v>
      </c>
      <c r="C19" s="141" t="s">
        <v>122</v>
      </c>
      <c r="D19" s="141" t="s">
        <v>123</v>
      </c>
      <c r="E19" s="141" t="s">
        <v>124</v>
      </c>
      <c r="F19" s="141" t="s">
        <v>113</v>
      </c>
      <c r="G19" s="140" t="s">
        <v>125</v>
      </c>
    </row>
    <row r="20" spans="1:7" ht="45" customHeight="1" x14ac:dyDescent="0.35">
      <c r="A20" s="17">
        <f>IF(AND(ISNUMBER($B$20), ISNUMBER($C$20), ISNUMBER($D$20), ISNUMBER($E$20), ISNUMBER($F$20)),3, IF(OR($B$20&lt;&gt;"",$C$20&lt;&gt;"",$D$20&lt;&gt;"",$E$20&lt;&gt;"",$F$20&lt;&gt;""),2,0))</f>
        <v>3</v>
      </c>
      <c r="B20" s="173">
        <v>2154</v>
      </c>
      <c r="C20" s="173">
        <v>3515</v>
      </c>
      <c r="D20" s="173">
        <v>0</v>
      </c>
      <c r="E20" s="173">
        <v>3288</v>
      </c>
      <c r="F20" s="173">
        <v>2381</v>
      </c>
      <c r="G20" s="171">
        <f>SUM(B20:F20)</f>
        <v>11338</v>
      </c>
    </row>
    <row r="22" spans="1:7" ht="35.15" customHeight="1" x14ac:dyDescent="0.35">
      <c r="B22" s="236" t="s">
        <v>126</v>
      </c>
      <c r="C22" s="236"/>
      <c r="D22" s="236"/>
      <c r="E22" s="236"/>
      <c r="F22" s="236"/>
      <c r="G22" s="236"/>
    </row>
    <row r="23" spans="1:7" ht="45" customHeight="1" thickBot="1" x14ac:dyDescent="0.4">
      <c r="B23" s="141" t="s">
        <v>127</v>
      </c>
      <c r="C23" s="141" t="s">
        <v>128</v>
      </c>
      <c r="D23" s="141" t="s">
        <v>129</v>
      </c>
      <c r="E23" s="141" t="s">
        <v>130</v>
      </c>
      <c r="F23" s="141" t="s">
        <v>113</v>
      </c>
      <c r="G23" s="140" t="s">
        <v>131</v>
      </c>
    </row>
    <row r="24" spans="1:7" ht="43" customHeight="1" x14ac:dyDescent="0.35">
      <c r="A24" s="145">
        <f>IF(AND(ISNUMBER($B$24), ISNUMBER($C$24), ISNUMBER($D$24), ISNUMBER($E$24), ISNUMBER($F$24)),3, IF(OR($B$24&lt;&gt;"",$C$24&lt;&gt;"",$D$24&lt;&gt;"",$E$24&lt;&gt;"",$F$24&lt;&gt;""),2,0))</f>
        <v>3</v>
      </c>
      <c r="B24" s="85">
        <v>93</v>
      </c>
      <c r="C24" s="85">
        <v>0</v>
      </c>
      <c r="D24" s="142">
        <v>180</v>
      </c>
      <c r="E24" s="85">
        <v>0</v>
      </c>
      <c r="F24" s="86">
        <v>7750</v>
      </c>
      <c r="G24" s="143">
        <f>SUM(B24:F24)</f>
        <v>8023</v>
      </c>
    </row>
    <row r="26" spans="1:7" x14ac:dyDescent="0.35">
      <c r="B26" s="233" t="s">
        <v>50</v>
      </c>
      <c r="C26" s="233"/>
      <c r="D26" s="233"/>
      <c r="E26" s="233"/>
      <c r="F26" s="233"/>
      <c r="G26" s="233"/>
    </row>
    <row r="27" spans="1:7" x14ac:dyDescent="0.35">
      <c r="B27" s="88"/>
      <c r="C27" s="88"/>
      <c r="D27" s="88"/>
      <c r="E27" s="88"/>
      <c r="F27" s="88"/>
      <c r="G27" s="88"/>
    </row>
    <row r="28" spans="1:7" x14ac:dyDescent="0.35">
      <c r="B28" s="90"/>
      <c r="C28" s="90"/>
      <c r="D28" s="90"/>
      <c r="E28" s="90"/>
      <c r="F28" s="90"/>
      <c r="G28" s="91"/>
    </row>
  </sheetData>
  <sheetProtection algorithmName="SHA-512" hashValue="GnIl051SRnU/qmLvFOtanirni9vGbq2D84mjFKGCHT3TIak4i+SKA1lEmlhty+RbUASonz6JeeJKiF+s6wvz/A==" saltValue="3amOTA14xRH0jMUNAhnYvA==" spinCount="100000" sheet="1" objects="1" scenarios="1"/>
  <mergeCells count="8">
    <mergeCell ref="B2:G2"/>
    <mergeCell ref="B4:F4"/>
    <mergeCell ref="B26:G26"/>
    <mergeCell ref="B10:G10"/>
    <mergeCell ref="B14:E14"/>
    <mergeCell ref="B6:F6"/>
    <mergeCell ref="B18:G18"/>
    <mergeCell ref="B22:G22"/>
  </mergeCells>
  <dataValidations count="1">
    <dataValidation type="whole" allowBlank="1" showInputMessage="1" showErrorMessage="1" error="Only numbers can be inputted (eg 123)" sqref="B12:F12 B16:D16 B8:E8 B24:F24 G20 G24 C20:F20 B20" xr:uid="{9648D88F-A01B-4707-96A1-CC1F526A192A}">
      <formula1>0</formula1>
      <formula2>15000000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37" id="{00000000-000E-0000-0300-000001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A6:A16</xm:sqref>
        </x14:conditionalFormatting>
        <x14:conditionalFormatting xmlns:xm="http://schemas.microsoft.com/office/excel/2006/main">
          <x14:cfRule type="iconSet" priority="2" id="{5B0E46D4-B69F-4066-8B00-B501FEB1F404}">
            <x14:iconSet iconSet="3Symbols" showValue="0" custom="1">
              <x14:cfvo type="percent">
                <xm:f>0</xm:f>
              </x14:cfvo>
              <x14:cfvo type="num">
                <xm:f>2</xm:f>
              </x14:cfvo>
              <x14:cfvo type="num">
                <xm:f>3</xm:f>
              </x14:cfvo>
              <x14:cfIcon iconSet="3Symbols" iconId="0"/>
              <x14:cfIcon iconSet="3Symbols" iconId="0"/>
              <x14:cfIcon iconSet="3Symbols" iconId="2"/>
            </x14:iconSet>
          </x14:cfRule>
          <xm:sqref>A20 A24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2564C-CB99-4995-B13F-4B65F5E5C119}">
  <dimension ref="A2:I26"/>
  <sheetViews>
    <sheetView showGridLines="0" tabSelected="1" topLeftCell="A15" zoomScale="70" zoomScaleNormal="70" workbookViewId="0">
      <selection activeCell="F21" sqref="F21"/>
    </sheetView>
  </sheetViews>
  <sheetFormatPr defaultColWidth="9.1796875" defaultRowHeight="14.5" x14ac:dyDescent="0.35"/>
  <cols>
    <col min="1" max="1" width="6.81640625" style="87" customWidth="1"/>
    <col min="2" max="4" width="32.1796875" style="92" customWidth="1"/>
    <col min="5" max="5" width="34.453125" style="92" customWidth="1"/>
    <col min="6" max="6" width="37.1796875" style="92" customWidth="1"/>
    <col min="7" max="7" width="37.7265625" style="87" customWidth="1"/>
    <col min="8" max="8" width="36.7265625" style="87" customWidth="1"/>
    <col min="9" max="9" width="29.54296875" style="87" customWidth="1"/>
    <col min="10" max="16384" width="9.1796875" style="87"/>
  </cols>
  <sheetData>
    <row r="2" spans="1:9" ht="41.25" customHeight="1" x14ac:dyDescent="0.35">
      <c r="B2" s="237" t="s">
        <v>132</v>
      </c>
      <c r="C2" s="237"/>
      <c r="D2" s="237"/>
      <c r="E2" s="237"/>
      <c r="F2" s="237"/>
      <c r="G2" s="237"/>
      <c r="H2" s="237"/>
      <c r="I2" s="237"/>
    </row>
    <row r="4" spans="1:9" ht="186.4" customHeight="1" x14ac:dyDescent="0.35">
      <c r="B4" s="238" t="s">
        <v>133</v>
      </c>
      <c r="C4" s="239"/>
      <c r="D4" s="239"/>
      <c r="E4" s="239"/>
      <c r="F4" s="240"/>
    </row>
    <row r="6" spans="1:9" ht="30" customHeight="1" x14ac:dyDescent="0.35">
      <c r="A6" s="17"/>
      <c r="B6" s="246" t="s">
        <v>134</v>
      </c>
      <c r="C6" s="246"/>
      <c r="D6" s="246"/>
      <c r="E6" s="246"/>
      <c r="F6" s="246"/>
    </row>
    <row r="7" spans="1:9" s="17" customFormat="1" ht="49.5" customHeight="1" thickBot="1" x14ac:dyDescent="0.4">
      <c r="B7" s="58" t="s">
        <v>103</v>
      </c>
      <c r="C7" s="58" t="s">
        <v>104</v>
      </c>
      <c r="D7" s="58" t="s">
        <v>105</v>
      </c>
      <c r="E7" s="58" t="s">
        <v>106</v>
      </c>
      <c r="F7" s="65" t="s">
        <v>135</v>
      </c>
    </row>
    <row r="8" spans="1:9" ht="40.9" customHeight="1" x14ac:dyDescent="0.35">
      <c r="A8" s="17">
        <f>IF(AND(ISNUMBER(B8), ISNUMBER(C8), ISNUMBER(D8), ISNUMBER(E8)),3, IF(OR(B8&lt;&gt;"",C8&lt;&gt;"",D8&lt;&gt;"",E8&lt;&gt;""),2,0))</f>
        <v>3</v>
      </c>
      <c r="B8" s="99">
        <v>7552</v>
      </c>
      <c r="C8" s="99">
        <v>126</v>
      </c>
      <c r="D8" s="99">
        <v>7179</v>
      </c>
      <c r="E8" s="99">
        <v>1134</v>
      </c>
      <c r="F8" s="40">
        <f>SUM('4 - Households helped'!$B8:$E8)</f>
        <v>15991</v>
      </c>
    </row>
    <row r="9" spans="1:9" ht="25.5" customHeight="1" x14ac:dyDescent="0.35">
      <c r="A9" s="17"/>
      <c r="B9" s="93"/>
      <c r="C9" s="93"/>
      <c r="D9" s="93"/>
      <c r="E9" s="93"/>
      <c r="F9" s="93"/>
      <c r="G9" s="93"/>
      <c r="H9" s="93"/>
      <c r="I9" s="93"/>
    </row>
    <row r="10" spans="1:9" ht="33" customHeight="1" x14ac:dyDescent="0.35">
      <c r="A10" s="17"/>
      <c r="B10" s="245" t="s">
        <v>136</v>
      </c>
      <c r="C10" s="245"/>
      <c r="D10" s="245"/>
      <c r="E10" s="245"/>
      <c r="F10" s="245"/>
      <c r="G10" s="245"/>
      <c r="H10" s="98"/>
      <c r="I10" s="93"/>
    </row>
    <row r="11" spans="1:9" s="17" customFormat="1" ht="49.5" customHeight="1" thickBot="1" x14ac:dyDescent="0.4">
      <c r="B11" s="58" t="s">
        <v>109</v>
      </c>
      <c r="C11" s="58" t="s">
        <v>110</v>
      </c>
      <c r="D11" s="58" t="s">
        <v>111</v>
      </c>
      <c r="E11" s="58" t="s">
        <v>112</v>
      </c>
      <c r="F11" s="58" t="s">
        <v>113</v>
      </c>
      <c r="G11" s="65" t="s">
        <v>137</v>
      </c>
      <c r="H11" s="97"/>
    </row>
    <row r="12" spans="1:9" ht="41.25" customHeight="1" x14ac:dyDescent="0.35">
      <c r="A12" s="17">
        <f>IF(AND(ISNUMBER(B12), ISNUMBER(C12), ISNUMBER(D12), ISNUMBER(E12), ISNUMBER(F12)),3, IF(OR(B12&lt;&gt;"",C12&lt;&gt;"",D12&lt;&gt;"",E12&lt;&gt;"",F12&lt;&gt;""),2,0))</f>
        <v>3</v>
      </c>
      <c r="B12" s="99">
        <v>3380</v>
      </c>
      <c r="C12" s="99">
        <v>4352</v>
      </c>
      <c r="D12" s="99">
        <v>8032</v>
      </c>
      <c r="E12" s="99">
        <v>0</v>
      </c>
      <c r="F12" s="100">
        <v>227</v>
      </c>
      <c r="G12" s="40">
        <f>SUM('4 - Households helped'!$B12:$F12)</f>
        <v>15991</v>
      </c>
      <c r="H12" s="92"/>
    </row>
    <row r="13" spans="1:9" ht="24" customHeight="1" x14ac:dyDescent="0.35">
      <c r="A13" s="17"/>
      <c r="B13" s="93"/>
      <c r="C13" s="93"/>
      <c r="D13" s="93"/>
      <c r="E13" s="93"/>
      <c r="F13" s="101"/>
      <c r="G13" s="93"/>
      <c r="H13" s="93"/>
      <c r="I13" s="92"/>
    </row>
    <row r="14" spans="1:9" ht="38.65" customHeight="1" x14ac:dyDescent="0.35">
      <c r="A14" s="17"/>
      <c r="B14" s="242" t="s">
        <v>138</v>
      </c>
      <c r="C14" s="243"/>
      <c r="D14" s="243"/>
      <c r="E14" s="244"/>
      <c r="F14" s="150"/>
      <c r="G14" s="150"/>
    </row>
    <row r="15" spans="1:9" s="17" customFormat="1" ht="49.5" customHeight="1" thickBot="1" x14ac:dyDescent="0.4">
      <c r="B15" s="151" t="s">
        <v>116</v>
      </c>
      <c r="C15" s="151" t="s">
        <v>117</v>
      </c>
      <c r="D15" s="151" t="s">
        <v>113</v>
      </c>
      <c r="E15" s="152" t="s">
        <v>139</v>
      </c>
      <c r="F15" s="93"/>
    </row>
    <row r="16" spans="1:9" ht="40.9" customHeight="1" x14ac:dyDescent="0.35">
      <c r="A16" s="17">
        <f>IF(AND(ISNUMBER(B16), ISNUMBER(C16), ISNUMBER(D16)),3, IF(OR(B16&lt;&gt;"",C16&lt;&gt;"",D16&lt;&gt;""),2,0))</f>
        <v>3</v>
      </c>
      <c r="B16" s="99">
        <v>4352</v>
      </c>
      <c r="C16" s="99">
        <v>8032</v>
      </c>
      <c r="D16" s="99">
        <v>3607</v>
      </c>
      <c r="E16" s="40">
        <f>SUM('4 - Households helped'!$B16:$D16)</f>
        <v>15991</v>
      </c>
    </row>
    <row r="17" spans="1:9" ht="29.25" customHeight="1" x14ac:dyDescent="0.35"/>
    <row r="18" spans="1:9" ht="33.75" customHeight="1" x14ac:dyDescent="0.35">
      <c r="B18" s="250" t="s">
        <v>140</v>
      </c>
      <c r="C18" s="250"/>
      <c r="D18" s="250"/>
      <c r="E18" s="250"/>
      <c r="F18" s="250"/>
      <c r="G18" s="250"/>
      <c r="H18" s="146"/>
      <c r="I18" s="146"/>
    </row>
    <row r="19" spans="1:9" ht="53.25" customHeight="1" thickBot="1" x14ac:dyDescent="0.4">
      <c r="B19" s="156" t="s">
        <v>121</v>
      </c>
      <c r="C19" s="140" t="s">
        <v>141</v>
      </c>
      <c r="D19" s="140" t="s">
        <v>142</v>
      </c>
      <c r="E19" s="140" t="s">
        <v>124</v>
      </c>
      <c r="F19" s="140" t="s">
        <v>113</v>
      </c>
      <c r="G19" s="157" t="s">
        <v>143</v>
      </c>
      <c r="H19" s="147"/>
      <c r="I19" s="147"/>
    </row>
    <row r="20" spans="1:9" ht="48.75" customHeight="1" x14ac:dyDescent="0.35">
      <c r="A20" s="17">
        <f>IF(AND(ISNUMBER($B$20), ISNUMBER($C$20), ISNUMBER($D$20), ISNUMBER($E$20), ISNUMBER($F$20)),3, IF(OR($B$20&lt;&gt;"",$C$20&lt;&gt;"",$D$20&lt;&gt;"",$E$20&lt;&gt;"",$F$20&lt;&gt;""),2,0))</f>
        <v>3</v>
      </c>
      <c r="B20" s="158">
        <v>1514</v>
      </c>
      <c r="C20" s="159">
        <v>2470</v>
      </c>
      <c r="D20" s="159">
        <v>0</v>
      </c>
      <c r="E20" s="159">
        <v>2311</v>
      </c>
      <c r="F20" s="160">
        <v>1673</v>
      </c>
      <c r="G20" s="161">
        <f>SUM(B20:F20)</f>
        <v>7968</v>
      </c>
      <c r="H20" s="148"/>
      <c r="I20" s="149"/>
    </row>
    <row r="22" spans="1:9" ht="33.65" customHeight="1" x14ac:dyDescent="0.35">
      <c r="B22" s="247" t="s">
        <v>144</v>
      </c>
      <c r="C22" s="248"/>
      <c r="D22" s="248"/>
      <c r="E22" s="248"/>
      <c r="F22" s="248"/>
      <c r="G22" s="249"/>
    </row>
    <row r="23" spans="1:9" ht="46.5" customHeight="1" thickBot="1" x14ac:dyDescent="0.4">
      <c r="B23" s="162" t="s">
        <v>127</v>
      </c>
      <c r="C23" s="141" t="s">
        <v>128</v>
      </c>
      <c r="D23" s="141" t="s">
        <v>129</v>
      </c>
      <c r="E23" s="141" t="s">
        <v>130</v>
      </c>
      <c r="F23" s="141" t="s">
        <v>113</v>
      </c>
      <c r="G23" s="157" t="s">
        <v>145</v>
      </c>
    </row>
    <row r="24" spans="1:9" s="17" customFormat="1" ht="45" customHeight="1" x14ac:dyDescent="0.35">
      <c r="A24" s="17">
        <f>IF(AND(ISNUMBER($B$24), ISNUMBER($C$24), ISNUMBER($D$24), ISNUMBER($E$24), ISNUMBER($F$24)),3, IF(OR($B$24&lt;&gt;"",$C$24&lt;&gt;"",$D$24&lt;&gt;"",$E$24&lt;&gt;"",$F$24&lt;&gt;""),2,0))</f>
        <v>3</v>
      </c>
      <c r="B24" s="163">
        <v>93</v>
      </c>
      <c r="C24" s="164">
        <v>0</v>
      </c>
      <c r="D24" s="164">
        <v>180</v>
      </c>
      <c r="E24" s="164">
        <v>0</v>
      </c>
      <c r="F24" s="164">
        <v>7750</v>
      </c>
      <c r="G24" s="169">
        <f>SUM(B24:F24)</f>
        <v>8023</v>
      </c>
    </row>
    <row r="25" spans="1:9" ht="20.5" customHeight="1" x14ac:dyDescent="0.35">
      <c r="B25" s="153"/>
      <c r="C25" s="153"/>
      <c r="D25" s="153"/>
      <c r="E25" s="153"/>
      <c r="F25" s="154"/>
      <c r="G25" s="155"/>
    </row>
    <row r="26" spans="1:9" x14ac:dyDescent="0.35">
      <c r="B26" s="241" t="s">
        <v>50</v>
      </c>
      <c r="C26" s="241"/>
      <c r="D26" s="241"/>
      <c r="E26" s="241"/>
      <c r="F26" s="241"/>
      <c r="G26" s="241"/>
      <c r="H26" s="241"/>
      <c r="I26" s="89"/>
    </row>
  </sheetData>
  <sheetProtection algorithmName="SHA-512" hashValue="wwI3FqevoDzNKR0AMDk+rvY3PRSEZIfWxhESNA7uR+h5taXObFYFcQE/IEyl46NqQFGlAOTstEuI1k1t7U2mXg==" saltValue="BFEmp7G3qr4whjf4wbiY0w==" spinCount="100000" sheet="1" objects="1" scenarios="1"/>
  <mergeCells count="8">
    <mergeCell ref="B2:I2"/>
    <mergeCell ref="B4:F4"/>
    <mergeCell ref="B26:H26"/>
    <mergeCell ref="B14:E14"/>
    <mergeCell ref="B10:G10"/>
    <mergeCell ref="B6:F6"/>
    <mergeCell ref="B22:G22"/>
    <mergeCell ref="B18:G18"/>
  </mergeCells>
  <dataValidations count="1">
    <dataValidation type="whole" allowBlank="1" showInputMessage="1" showErrorMessage="1" error="Only numbers can be inputted (eg 123)" sqref="B12:F12 B16:D16 B8:E8 B20:H20 B24:G25" xr:uid="{052B5050-A0D5-4264-991A-249F610500AF}">
      <formula1>0</formula1>
      <formula2>15000000</formula2>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38" id="{00000000-000E-0000-0400-000001000000}">
            <x14:iconSet iconSet="3Symbols" showValue="0" custom="1">
              <x14:cfvo type="percent">
                <xm:f>0</xm:f>
              </x14:cfvo>
              <x14:cfvo type="num">
                <xm:f>2</xm:f>
              </x14:cfvo>
              <x14:cfvo type="num">
                <xm:f>3</xm:f>
              </x14:cfvo>
              <x14:cfIcon iconSet="3Symbols" iconId="0"/>
              <x14:cfIcon iconSet="3Symbols" iconId="0"/>
              <x14:cfIcon iconSet="3Symbols" iconId="2"/>
            </x14:iconSet>
          </x14:cfRule>
          <xm:sqref>A6:A16</xm:sqref>
        </x14:conditionalFormatting>
        <x14:conditionalFormatting xmlns:xm="http://schemas.microsoft.com/office/excel/2006/main">
          <x14:cfRule type="iconSet" priority="2" id="{3D500979-32B0-4088-B3AC-E03892C7CDED}">
            <x14:iconSet iconSet="3Symbols" showValue="0" custom="1">
              <x14:cfvo type="percent">
                <xm:f>0</xm:f>
              </x14:cfvo>
              <x14:cfvo type="num">
                <xm:f>2</xm:f>
              </x14:cfvo>
              <x14:cfvo type="num">
                <xm:f>3</xm:f>
              </x14:cfvo>
              <x14:cfIcon iconSet="3Symbols" iconId="0"/>
              <x14:cfIcon iconSet="3Symbols" iconId="0"/>
              <x14:cfIcon iconSet="3Symbols" iconId="2"/>
            </x14:iconSet>
          </x14:cfRule>
          <xm:sqref>A20 A24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4E234-E11D-4664-8B3F-C0DD9550A788}">
  <dimension ref="A2:F155"/>
  <sheetViews>
    <sheetView topLeftCell="A82" workbookViewId="0">
      <selection activeCell="C3" sqref="C3"/>
    </sheetView>
  </sheetViews>
  <sheetFormatPr defaultColWidth="9.1796875" defaultRowHeight="12.5" x14ac:dyDescent="0.25"/>
  <cols>
    <col min="1" max="1" width="30" style="1" customWidth="1"/>
    <col min="2" max="2" width="19" style="2" customWidth="1"/>
    <col min="3" max="3" width="25.54296875" style="1" customWidth="1"/>
    <col min="4" max="4" width="22.54296875" style="1" bestFit="1" customWidth="1"/>
    <col min="5" max="6" width="32.7265625" style="1" bestFit="1" customWidth="1"/>
    <col min="7" max="16384" width="9.1796875" style="1"/>
  </cols>
  <sheetData>
    <row r="2" spans="1:6" ht="35.25" customHeight="1" x14ac:dyDescent="0.25">
      <c r="A2" s="103" t="s">
        <v>146</v>
      </c>
      <c r="B2" s="104" t="s">
        <v>147</v>
      </c>
      <c r="C2" s="104" t="s">
        <v>148</v>
      </c>
      <c r="D2" s="104" t="s">
        <v>149</v>
      </c>
      <c r="E2" s="104" t="s">
        <v>150</v>
      </c>
      <c r="F2" s="104" t="s">
        <v>151</v>
      </c>
    </row>
    <row r="3" spans="1:6" x14ac:dyDescent="0.25">
      <c r="A3" s="105" t="s">
        <v>152</v>
      </c>
      <c r="B3" s="108" t="s">
        <v>153</v>
      </c>
      <c r="C3" s="108" t="s">
        <v>154</v>
      </c>
      <c r="D3" s="108" t="s">
        <v>155</v>
      </c>
      <c r="E3" s="108" t="s">
        <v>156</v>
      </c>
      <c r="F3" s="108" t="s">
        <v>157</v>
      </c>
    </row>
    <row r="4" spans="1:6" x14ac:dyDescent="0.25">
      <c r="A4" s="105" t="s">
        <v>158</v>
      </c>
      <c r="B4" s="108" t="s">
        <v>159</v>
      </c>
      <c r="C4" s="109" t="s">
        <v>160</v>
      </c>
      <c r="D4" s="109" t="s">
        <v>155</v>
      </c>
      <c r="E4" s="109" t="s">
        <v>156</v>
      </c>
      <c r="F4" s="109" t="s">
        <v>157</v>
      </c>
    </row>
    <row r="5" spans="1:6" x14ac:dyDescent="0.25">
      <c r="A5" s="105" t="s">
        <v>161</v>
      </c>
      <c r="B5" s="108" t="s">
        <v>162</v>
      </c>
      <c r="C5" s="108" t="s">
        <v>160</v>
      </c>
      <c r="D5" s="108" t="s">
        <v>163</v>
      </c>
      <c r="E5" s="108" t="s">
        <v>164</v>
      </c>
      <c r="F5" s="108" t="s">
        <v>157</v>
      </c>
    </row>
    <row r="6" spans="1:6" x14ac:dyDescent="0.25">
      <c r="A6" s="105" t="s">
        <v>165</v>
      </c>
      <c r="B6" s="108" t="s">
        <v>166</v>
      </c>
      <c r="C6" s="109" t="s">
        <v>167</v>
      </c>
      <c r="D6" s="109" t="s">
        <v>168</v>
      </c>
      <c r="E6" s="109" t="s">
        <v>169</v>
      </c>
      <c r="F6" s="109" t="s">
        <v>169</v>
      </c>
    </row>
    <row r="7" spans="1:6" x14ac:dyDescent="0.25">
      <c r="A7" s="105" t="s">
        <v>170</v>
      </c>
      <c r="B7" s="108" t="s">
        <v>171</v>
      </c>
      <c r="C7" s="108" t="s">
        <v>167</v>
      </c>
      <c r="D7" s="108" t="s">
        <v>172</v>
      </c>
      <c r="E7" s="108" t="s">
        <v>169</v>
      </c>
      <c r="F7" s="108" t="s">
        <v>169</v>
      </c>
    </row>
    <row r="8" spans="1:6" x14ac:dyDescent="0.25">
      <c r="A8" s="105" t="s">
        <v>173</v>
      </c>
      <c r="B8" s="109" t="s">
        <v>174</v>
      </c>
      <c r="C8" s="109" t="s">
        <v>154</v>
      </c>
      <c r="D8" s="109" t="s">
        <v>155</v>
      </c>
      <c r="E8" s="109" t="s">
        <v>156</v>
      </c>
      <c r="F8" s="109" t="s">
        <v>157</v>
      </c>
    </row>
    <row r="9" spans="1:6" x14ac:dyDescent="0.25">
      <c r="A9" s="105" t="s">
        <v>175</v>
      </c>
      <c r="B9" s="108" t="s">
        <v>176</v>
      </c>
      <c r="C9" s="108" t="s">
        <v>177</v>
      </c>
      <c r="D9" s="108" t="s">
        <v>178</v>
      </c>
      <c r="E9" s="108" t="s">
        <v>156</v>
      </c>
      <c r="F9" s="108" t="s">
        <v>157</v>
      </c>
    </row>
    <row r="10" spans="1:6" x14ac:dyDescent="0.25">
      <c r="A10" s="105" t="s">
        <v>179</v>
      </c>
      <c r="B10" s="108" t="s">
        <v>180</v>
      </c>
      <c r="C10" s="109" t="s">
        <v>154</v>
      </c>
      <c r="D10" s="109" t="s">
        <v>181</v>
      </c>
      <c r="E10" s="109" t="s">
        <v>182</v>
      </c>
      <c r="F10" s="109" t="s">
        <v>157</v>
      </c>
    </row>
    <row r="11" spans="1:6" x14ac:dyDescent="0.25">
      <c r="A11" s="105" t="s">
        <v>183</v>
      </c>
      <c r="B11" s="108" t="s">
        <v>184</v>
      </c>
      <c r="C11" s="108" t="s">
        <v>154</v>
      </c>
      <c r="D11" s="108" t="s">
        <v>181</v>
      </c>
      <c r="E11" s="108" t="s">
        <v>182</v>
      </c>
      <c r="F11" s="108" t="s">
        <v>157</v>
      </c>
    </row>
    <row r="12" spans="1:6" x14ac:dyDescent="0.25">
      <c r="A12" s="105" t="s">
        <v>185</v>
      </c>
      <c r="B12" s="108" t="s">
        <v>186</v>
      </c>
      <c r="C12" s="109" t="s">
        <v>160</v>
      </c>
      <c r="D12" s="109" t="s">
        <v>181</v>
      </c>
      <c r="E12" s="109" t="s">
        <v>156</v>
      </c>
      <c r="F12" s="109" t="s">
        <v>157</v>
      </c>
    </row>
    <row r="13" spans="1:6" x14ac:dyDescent="0.25">
      <c r="A13" s="105" t="s">
        <v>187</v>
      </c>
      <c r="B13" s="108" t="s">
        <v>188</v>
      </c>
      <c r="C13" s="108" t="s">
        <v>160</v>
      </c>
      <c r="D13" s="108" t="s">
        <v>168</v>
      </c>
      <c r="E13" s="108" t="s">
        <v>182</v>
      </c>
      <c r="F13" s="108" t="s">
        <v>157</v>
      </c>
    </row>
    <row r="14" spans="1:6" x14ac:dyDescent="0.25">
      <c r="A14" s="105" t="s">
        <v>189</v>
      </c>
      <c r="B14" s="109" t="s">
        <v>190</v>
      </c>
      <c r="C14" s="109" t="s">
        <v>167</v>
      </c>
      <c r="D14" s="109" t="s">
        <v>191</v>
      </c>
      <c r="E14" s="109" t="s">
        <v>182</v>
      </c>
      <c r="F14" s="109" t="s">
        <v>157</v>
      </c>
    </row>
    <row r="15" spans="1:6" x14ac:dyDescent="0.25">
      <c r="A15" s="105" t="s">
        <v>192</v>
      </c>
      <c r="B15" s="108" t="s">
        <v>193</v>
      </c>
      <c r="C15" s="108" t="s">
        <v>177</v>
      </c>
      <c r="D15" s="108" t="s">
        <v>163</v>
      </c>
      <c r="E15" s="108" t="s">
        <v>156</v>
      </c>
      <c r="F15" s="108" t="s">
        <v>157</v>
      </c>
    </row>
    <row r="16" spans="1:6" x14ac:dyDescent="0.25">
      <c r="A16" s="105" t="s">
        <v>194</v>
      </c>
      <c r="B16" s="108" t="s">
        <v>195</v>
      </c>
      <c r="C16" s="109" t="s">
        <v>160</v>
      </c>
      <c r="D16" s="109" t="s">
        <v>155</v>
      </c>
      <c r="E16" s="109" t="s">
        <v>156</v>
      </c>
      <c r="F16" s="109" t="s">
        <v>157</v>
      </c>
    </row>
    <row r="17" spans="1:6" x14ac:dyDescent="0.25">
      <c r="A17" s="105" t="s">
        <v>196</v>
      </c>
      <c r="B17" s="108" t="s">
        <v>197</v>
      </c>
      <c r="C17" s="108" t="s">
        <v>154</v>
      </c>
      <c r="D17" s="108" t="s">
        <v>191</v>
      </c>
      <c r="E17" s="108" t="s">
        <v>182</v>
      </c>
      <c r="F17" s="108" t="s">
        <v>157</v>
      </c>
    </row>
    <row r="18" spans="1:6" x14ac:dyDescent="0.25">
      <c r="A18" s="105" t="s">
        <v>198</v>
      </c>
      <c r="B18" s="109" t="s">
        <v>199</v>
      </c>
      <c r="C18" s="109" t="s">
        <v>177</v>
      </c>
      <c r="D18" s="109" t="s">
        <v>168</v>
      </c>
      <c r="E18" s="109" t="s">
        <v>182</v>
      </c>
      <c r="F18" s="109" t="s">
        <v>157</v>
      </c>
    </row>
    <row r="19" spans="1:6" x14ac:dyDescent="0.25">
      <c r="A19" s="105" t="s">
        <v>200</v>
      </c>
      <c r="B19" s="108" t="s">
        <v>201</v>
      </c>
      <c r="C19" s="108" t="s">
        <v>154</v>
      </c>
      <c r="D19" s="108" t="s">
        <v>155</v>
      </c>
      <c r="E19" s="108" t="s">
        <v>156</v>
      </c>
      <c r="F19" s="108" t="s">
        <v>157</v>
      </c>
    </row>
    <row r="20" spans="1:6" ht="14.5" x14ac:dyDescent="0.25">
      <c r="A20" s="106" t="s">
        <v>202</v>
      </c>
      <c r="B20" s="108" t="s">
        <v>203</v>
      </c>
      <c r="C20" s="109" t="s">
        <v>160</v>
      </c>
      <c r="D20" s="109" t="s">
        <v>191</v>
      </c>
      <c r="E20" s="109" t="s">
        <v>169</v>
      </c>
      <c r="F20" s="109" t="s">
        <v>169</v>
      </c>
    </row>
    <row r="21" spans="1:6" x14ac:dyDescent="0.25">
      <c r="A21" s="105" t="s">
        <v>204</v>
      </c>
      <c r="B21" s="108" t="s">
        <v>205</v>
      </c>
      <c r="C21" s="108" t="s">
        <v>154</v>
      </c>
      <c r="D21" s="108" t="s">
        <v>181</v>
      </c>
      <c r="E21" s="108" t="s">
        <v>156</v>
      </c>
      <c r="F21" s="108" t="s">
        <v>157</v>
      </c>
    </row>
    <row r="22" spans="1:6" x14ac:dyDescent="0.25">
      <c r="A22" s="105" t="s">
        <v>206</v>
      </c>
      <c r="B22" s="108" t="s">
        <v>207</v>
      </c>
      <c r="C22" s="109" t="s">
        <v>154</v>
      </c>
      <c r="D22" s="109" t="s">
        <v>163</v>
      </c>
      <c r="E22" s="109" t="s">
        <v>156</v>
      </c>
      <c r="F22" s="109" t="s">
        <v>157</v>
      </c>
    </row>
    <row r="23" spans="1:6" x14ac:dyDescent="0.25">
      <c r="A23" s="105" t="s">
        <v>208</v>
      </c>
      <c r="B23" s="108" t="s">
        <v>209</v>
      </c>
      <c r="C23" s="108" t="s">
        <v>177</v>
      </c>
      <c r="D23" s="108" t="s">
        <v>172</v>
      </c>
      <c r="E23" s="108" t="s">
        <v>210</v>
      </c>
      <c r="F23" s="108" t="s">
        <v>211</v>
      </c>
    </row>
    <row r="24" spans="1:6" x14ac:dyDescent="0.25">
      <c r="A24" s="105" t="s">
        <v>212</v>
      </c>
      <c r="B24" s="109" t="s">
        <v>213</v>
      </c>
      <c r="C24" s="109" t="s">
        <v>154</v>
      </c>
      <c r="D24" s="109" t="s">
        <v>155</v>
      </c>
      <c r="E24" s="109" t="s">
        <v>156</v>
      </c>
      <c r="F24" s="109" t="s">
        <v>157</v>
      </c>
    </row>
    <row r="25" spans="1:6" x14ac:dyDescent="0.25">
      <c r="A25" s="105" t="s">
        <v>214</v>
      </c>
      <c r="B25" s="108" t="s">
        <v>215</v>
      </c>
      <c r="C25" s="108" t="s">
        <v>167</v>
      </c>
      <c r="D25" s="108" t="s">
        <v>172</v>
      </c>
      <c r="E25" s="108" t="s">
        <v>210</v>
      </c>
      <c r="F25" s="108" t="s">
        <v>211</v>
      </c>
    </row>
    <row r="26" spans="1:6" x14ac:dyDescent="0.25">
      <c r="A26" s="105" t="s">
        <v>216</v>
      </c>
      <c r="B26" s="109" t="s">
        <v>217</v>
      </c>
      <c r="C26" s="109" t="s">
        <v>154</v>
      </c>
      <c r="D26" s="109" t="s">
        <v>181</v>
      </c>
      <c r="E26" s="109" t="s">
        <v>169</v>
      </c>
      <c r="F26" s="109" t="s">
        <v>169</v>
      </c>
    </row>
    <row r="27" spans="1:6" x14ac:dyDescent="0.25">
      <c r="A27" s="105" t="s">
        <v>218</v>
      </c>
      <c r="B27" s="108" t="s">
        <v>219</v>
      </c>
      <c r="C27" s="108" t="s">
        <v>154</v>
      </c>
      <c r="D27" s="108" t="s">
        <v>181</v>
      </c>
      <c r="E27" s="108" t="s">
        <v>169</v>
      </c>
      <c r="F27" s="108" t="s">
        <v>169</v>
      </c>
    </row>
    <row r="28" spans="1:6" x14ac:dyDescent="0.25">
      <c r="A28" s="105" t="s">
        <v>220</v>
      </c>
      <c r="B28" s="108" t="s">
        <v>221</v>
      </c>
      <c r="C28" s="109" t="s">
        <v>167</v>
      </c>
      <c r="D28" s="109" t="s">
        <v>155</v>
      </c>
      <c r="E28" s="109" t="s">
        <v>156</v>
      </c>
      <c r="F28" s="109" t="s">
        <v>157</v>
      </c>
    </row>
    <row r="29" spans="1:6" x14ac:dyDescent="0.25">
      <c r="A29" s="105" t="s">
        <v>222</v>
      </c>
      <c r="B29" s="108" t="s">
        <v>223</v>
      </c>
      <c r="C29" s="108" t="s">
        <v>177</v>
      </c>
      <c r="D29" s="108" t="s">
        <v>224</v>
      </c>
      <c r="E29" s="108" t="s">
        <v>164</v>
      </c>
      <c r="F29" s="108" t="s">
        <v>157</v>
      </c>
    </row>
    <row r="30" spans="1:6" x14ac:dyDescent="0.25">
      <c r="A30" s="105" t="s">
        <v>225</v>
      </c>
      <c r="B30" s="108" t="s">
        <v>226</v>
      </c>
      <c r="C30" s="109" t="s">
        <v>177</v>
      </c>
      <c r="D30" s="109" t="s">
        <v>168</v>
      </c>
      <c r="E30" s="109" t="s">
        <v>227</v>
      </c>
      <c r="F30" s="109" t="s">
        <v>211</v>
      </c>
    </row>
    <row r="31" spans="1:6" x14ac:dyDescent="0.25">
      <c r="A31" s="105" t="s">
        <v>228</v>
      </c>
      <c r="B31" s="108" t="s">
        <v>229</v>
      </c>
      <c r="C31" s="108" t="s">
        <v>160</v>
      </c>
      <c r="D31" s="108" t="s">
        <v>178</v>
      </c>
      <c r="E31" s="108" t="s">
        <v>182</v>
      </c>
      <c r="F31" s="108" t="s">
        <v>157</v>
      </c>
    </row>
    <row r="32" spans="1:6" x14ac:dyDescent="0.25">
      <c r="A32" s="105" t="s">
        <v>230</v>
      </c>
      <c r="B32" s="108" t="s">
        <v>231</v>
      </c>
      <c r="C32" s="109" t="s">
        <v>160</v>
      </c>
      <c r="D32" s="109" t="s">
        <v>155</v>
      </c>
      <c r="E32" s="109" t="s">
        <v>156</v>
      </c>
      <c r="F32" s="109" t="s">
        <v>157</v>
      </c>
    </row>
    <row r="33" spans="1:6" x14ac:dyDescent="0.25">
      <c r="A33" s="105" t="s">
        <v>232</v>
      </c>
      <c r="B33" s="108" t="s">
        <v>233</v>
      </c>
      <c r="C33" s="108" t="s">
        <v>154</v>
      </c>
      <c r="D33" s="108" t="s">
        <v>181</v>
      </c>
      <c r="E33" s="108" t="s">
        <v>210</v>
      </c>
      <c r="F33" s="108" t="s">
        <v>211</v>
      </c>
    </row>
    <row r="34" spans="1:6" x14ac:dyDescent="0.25">
      <c r="A34" s="105" t="s">
        <v>234</v>
      </c>
      <c r="B34" s="108" t="s">
        <v>235</v>
      </c>
      <c r="C34" s="109" t="s">
        <v>167</v>
      </c>
      <c r="D34" s="109" t="s">
        <v>236</v>
      </c>
      <c r="E34" s="109" t="s">
        <v>182</v>
      </c>
      <c r="F34" s="109" t="s">
        <v>157</v>
      </c>
    </row>
    <row r="35" spans="1:6" x14ac:dyDescent="0.25">
      <c r="A35" s="105" t="s">
        <v>237</v>
      </c>
      <c r="B35" s="108" t="s">
        <v>238</v>
      </c>
      <c r="C35" s="108" t="s">
        <v>154</v>
      </c>
      <c r="D35" s="108" t="s">
        <v>224</v>
      </c>
      <c r="E35" s="108" t="s">
        <v>182</v>
      </c>
      <c r="F35" s="108" t="s">
        <v>157</v>
      </c>
    </row>
    <row r="36" spans="1:6" x14ac:dyDescent="0.25">
      <c r="A36" s="105" t="s">
        <v>239</v>
      </c>
      <c r="B36" s="108" t="s">
        <v>240</v>
      </c>
      <c r="C36" s="109" t="s">
        <v>177</v>
      </c>
      <c r="D36" s="109" t="s">
        <v>224</v>
      </c>
      <c r="E36" s="109" t="s">
        <v>169</v>
      </c>
      <c r="F36" s="109" t="s">
        <v>169</v>
      </c>
    </row>
    <row r="37" spans="1:6" x14ac:dyDescent="0.25">
      <c r="A37" s="105" t="s">
        <v>241</v>
      </c>
      <c r="B37" s="108" t="s">
        <v>242</v>
      </c>
      <c r="C37" s="108" t="s">
        <v>177</v>
      </c>
      <c r="D37" s="108" t="s">
        <v>168</v>
      </c>
      <c r="E37" s="108" t="s">
        <v>210</v>
      </c>
      <c r="F37" s="108" t="s">
        <v>211</v>
      </c>
    </row>
    <row r="38" spans="1:6" x14ac:dyDescent="0.25">
      <c r="A38" s="105" t="s">
        <v>243</v>
      </c>
      <c r="B38" s="108" t="s">
        <v>244</v>
      </c>
      <c r="C38" s="109" t="s">
        <v>160</v>
      </c>
      <c r="D38" s="109" t="s">
        <v>163</v>
      </c>
      <c r="E38" s="109" t="s">
        <v>164</v>
      </c>
      <c r="F38" s="109" t="s">
        <v>157</v>
      </c>
    </row>
    <row r="39" spans="1:6" x14ac:dyDescent="0.25">
      <c r="A39" s="105" t="s">
        <v>245</v>
      </c>
      <c r="B39" s="108" t="s">
        <v>246</v>
      </c>
      <c r="C39" s="108" t="s">
        <v>154</v>
      </c>
      <c r="D39" s="108" t="s">
        <v>168</v>
      </c>
      <c r="E39" s="108" t="s">
        <v>210</v>
      </c>
      <c r="F39" s="108" t="s">
        <v>211</v>
      </c>
    </row>
    <row r="40" spans="1:6" x14ac:dyDescent="0.25">
      <c r="A40" s="105" t="s">
        <v>247</v>
      </c>
      <c r="B40" s="108" t="s">
        <v>248</v>
      </c>
      <c r="C40" s="109" t="s">
        <v>160</v>
      </c>
      <c r="D40" s="109" t="s">
        <v>178</v>
      </c>
      <c r="E40" s="109" t="s">
        <v>156</v>
      </c>
      <c r="F40" s="109" t="s">
        <v>157</v>
      </c>
    </row>
    <row r="41" spans="1:6" x14ac:dyDescent="0.25">
      <c r="A41" s="105" t="s">
        <v>249</v>
      </c>
      <c r="B41" s="108" t="s">
        <v>250</v>
      </c>
      <c r="C41" s="108" t="s">
        <v>177</v>
      </c>
      <c r="D41" s="108" t="s">
        <v>236</v>
      </c>
      <c r="E41" s="108" t="s">
        <v>210</v>
      </c>
      <c r="F41" s="108" t="s">
        <v>211</v>
      </c>
    </row>
    <row r="42" spans="1:6" x14ac:dyDescent="0.25">
      <c r="A42" s="105" t="s">
        <v>251</v>
      </c>
      <c r="B42" s="109" t="s">
        <v>252</v>
      </c>
      <c r="C42" s="109" t="s">
        <v>160</v>
      </c>
      <c r="D42" s="109" t="s">
        <v>155</v>
      </c>
      <c r="E42" s="109" t="s">
        <v>156</v>
      </c>
      <c r="F42" s="109" t="s">
        <v>157</v>
      </c>
    </row>
    <row r="43" spans="1:6" x14ac:dyDescent="0.25">
      <c r="A43" s="105" t="s">
        <v>253</v>
      </c>
      <c r="B43" s="108" t="s">
        <v>254</v>
      </c>
      <c r="C43" s="108" t="s">
        <v>154</v>
      </c>
      <c r="D43" s="108" t="s">
        <v>163</v>
      </c>
      <c r="E43" s="108" t="s">
        <v>210</v>
      </c>
      <c r="F43" s="108" t="s">
        <v>211</v>
      </c>
    </row>
    <row r="44" spans="1:6" x14ac:dyDescent="0.25">
      <c r="A44" s="105" t="s">
        <v>255</v>
      </c>
      <c r="B44" s="109" t="s">
        <v>256</v>
      </c>
      <c r="C44" s="109" t="s">
        <v>177</v>
      </c>
      <c r="D44" s="109" t="s">
        <v>191</v>
      </c>
      <c r="E44" s="109" t="s">
        <v>169</v>
      </c>
      <c r="F44" s="109" t="s">
        <v>169</v>
      </c>
    </row>
    <row r="45" spans="1:6" ht="14.5" x14ac:dyDescent="0.25">
      <c r="A45" s="106" t="s">
        <v>257</v>
      </c>
      <c r="B45" s="108" t="s">
        <v>258</v>
      </c>
      <c r="C45" s="108" t="s">
        <v>160</v>
      </c>
      <c r="D45" s="108" t="s">
        <v>155</v>
      </c>
      <c r="E45" s="108" t="s">
        <v>156</v>
      </c>
      <c r="F45" s="108" t="s">
        <v>157</v>
      </c>
    </row>
    <row r="46" spans="1:6" x14ac:dyDescent="0.25">
      <c r="A46" s="105" t="s">
        <v>259</v>
      </c>
      <c r="B46" s="108" t="s">
        <v>260</v>
      </c>
      <c r="C46" s="109" t="s">
        <v>177</v>
      </c>
      <c r="D46" s="109" t="s">
        <v>172</v>
      </c>
      <c r="E46" s="109" t="s">
        <v>169</v>
      </c>
      <c r="F46" s="109" t="s">
        <v>169</v>
      </c>
    </row>
    <row r="47" spans="1:6" x14ac:dyDescent="0.25">
      <c r="A47" s="105" t="s">
        <v>261</v>
      </c>
      <c r="B47" s="108" t="s">
        <v>262</v>
      </c>
      <c r="C47" s="108" t="s">
        <v>154</v>
      </c>
      <c r="D47" s="108" t="s">
        <v>236</v>
      </c>
      <c r="E47" s="108" t="s">
        <v>156</v>
      </c>
      <c r="F47" s="108" t="s">
        <v>157</v>
      </c>
    </row>
    <row r="48" spans="1:6" x14ac:dyDescent="0.25">
      <c r="A48" s="105" t="s">
        <v>263</v>
      </c>
      <c r="B48" s="109" t="s">
        <v>264</v>
      </c>
      <c r="C48" s="109" t="s">
        <v>177</v>
      </c>
      <c r="D48" s="109" t="s">
        <v>168</v>
      </c>
      <c r="E48" s="109" t="s">
        <v>169</v>
      </c>
      <c r="F48" s="109" t="s">
        <v>169</v>
      </c>
    </row>
    <row r="49" spans="1:6" x14ac:dyDescent="0.25">
      <c r="A49" s="105" t="s">
        <v>265</v>
      </c>
      <c r="B49" s="108" t="s">
        <v>266</v>
      </c>
      <c r="C49" s="108" t="s">
        <v>160</v>
      </c>
      <c r="D49" s="108" t="s">
        <v>155</v>
      </c>
      <c r="E49" s="108" t="s">
        <v>156</v>
      </c>
      <c r="F49" s="108" t="s">
        <v>157</v>
      </c>
    </row>
    <row r="50" spans="1:6" x14ac:dyDescent="0.25">
      <c r="A50" s="105" t="s">
        <v>267</v>
      </c>
      <c r="B50" s="109" t="s">
        <v>268</v>
      </c>
      <c r="C50" s="109" t="s">
        <v>160</v>
      </c>
      <c r="D50" s="109" t="s">
        <v>155</v>
      </c>
      <c r="E50" s="109" t="s">
        <v>156</v>
      </c>
      <c r="F50" s="109" t="s">
        <v>157</v>
      </c>
    </row>
    <row r="51" spans="1:6" x14ac:dyDescent="0.25">
      <c r="A51" s="105" t="s">
        <v>269</v>
      </c>
      <c r="B51" s="108" t="s">
        <v>270</v>
      </c>
      <c r="C51" s="108" t="s">
        <v>167</v>
      </c>
      <c r="D51" s="108" t="s">
        <v>181</v>
      </c>
      <c r="E51" s="108" t="s">
        <v>182</v>
      </c>
      <c r="F51" s="108" t="s">
        <v>157</v>
      </c>
    </row>
    <row r="52" spans="1:6" x14ac:dyDescent="0.25">
      <c r="A52" s="105" t="s">
        <v>271</v>
      </c>
      <c r="B52" s="108" t="s">
        <v>272</v>
      </c>
      <c r="C52" s="109" t="s">
        <v>167</v>
      </c>
      <c r="D52" s="109" t="s">
        <v>155</v>
      </c>
      <c r="E52" s="109" t="s">
        <v>156</v>
      </c>
      <c r="F52" s="109" t="s">
        <v>157</v>
      </c>
    </row>
    <row r="53" spans="1:6" x14ac:dyDescent="0.25">
      <c r="A53" s="105" t="s">
        <v>273</v>
      </c>
      <c r="B53" s="108" t="s">
        <v>274</v>
      </c>
      <c r="C53" s="108" t="s">
        <v>177</v>
      </c>
      <c r="D53" s="108" t="s">
        <v>191</v>
      </c>
      <c r="E53" s="108" t="s">
        <v>169</v>
      </c>
      <c r="F53" s="108" t="s">
        <v>169</v>
      </c>
    </row>
    <row r="54" spans="1:6" x14ac:dyDescent="0.25">
      <c r="A54" s="105" t="s">
        <v>275</v>
      </c>
      <c r="B54" s="109" t="s">
        <v>276</v>
      </c>
      <c r="C54" s="109" t="s">
        <v>160</v>
      </c>
      <c r="D54" s="109" t="s">
        <v>155</v>
      </c>
      <c r="E54" s="109" t="s">
        <v>156</v>
      </c>
      <c r="F54" s="109" t="s">
        <v>157</v>
      </c>
    </row>
    <row r="55" spans="1:6" x14ac:dyDescent="0.25">
      <c r="A55" s="105" t="s">
        <v>277</v>
      </c>
      <c r="B55" s="108" t="s">
        <v>278</v>
      </c>
      <c r="C55" s="108" t="s">
        <v>167</v>
      </c>
      <c r="D55" s="108" t="s">
        <v>155</v>
      </c>
      <c r="E55" s="108" t="s">
        <v>156</v>
      </c>
      <c r="F55" s="108" t="s">
        <v>157</v>
      </c>
    </row>
    <row r="56" spans="1:6" x14ac:dyDescent="0.25">
      <c r="A56" s="105" t="s">
        <v>279</v>
      </c>
      <c r="B56" s="108" t="s">
        <v>280</v>
      </c>
      <c r="C56" s="109" t="s">
        <v>167</v>
      </c>
      <c r="D56" s="109" t="s">
        <v>236</v>
      </c>
      <c r="E56" s="109" t="s">
        <v>182</v>
      </c>
      <c r="F56" s="109" t="s">
        <v>157</v>
      </c>
    </row>
    <row r="57" spans="1:6" x14ac:dyDescent="0.25">
      <c r="A57" s="105" t="s">
        <v>281</v>
      </c>
      <c r="B57" s="108" t="s">
        <v>282</v>
      </c>
      <c r="C57" s="108" t="s">
        <v>154</v>
      </c>
      <c r="D57" s="108" t="s">
        <v>155</v>
      </c>
      <c r="E57" s="108" t="s">
        <v>156</v>
      </c>
      <c r="F57" s="108" t="s">
        <v>157</v>
      </c>
    </row>
    <row r="58" spans="1:6" x14ac:dyDescent="0.25">
      <c r="A58" s="105" t="s">
        <v>283</v>
      </c>
      <c r="B58" s="109" t="s">
        <v>284</v>
      </c>
      <c r="C58" s="109" t="s">
        <v>167</v>
      </c>
      <c r="D58" s="109" t="s">
        <v>178</v>
      </c>
      <c r="E58" s="109" t="s">
        <v>210</v>
      </c>
      <c r="F58" s="109" t="s">
        <v>211</v>
      </c>
    </row>
    <row r="59" spans="1:6" x14ac:dyDescent="0.25">
      <c r="A59" s="105" t="s">
        <v>285</v>
      </c>
      <c r="B59" s="108" t="s">
        <v>286</v>
      </c>
      <c r="C59" s="108" t="s">
        <v>177</v>
      </c>
      <c r="D59" s="108" t="s">
        <v>172</v>
      </c>
      <c r="E59" s="108" t="s">
        <v>182</v>
      </c>
      <c r="F59" s="108" t="s">
        <v>157</v>
      </c>
    </row>
    <row r="60" spans="1:6" x14ac:dyDescent="0.25">
      <c r="A60" s="105" t="s">
        <v>287</v>
      </c>
      <c r="B60" s="108" t="s">
        <v>288</v>
      </c>
      <c r="C60" s="109" t="s">
        <v>154</v>
      </c>
      <c r="D60" s="109" t="s">
        <v>155</v>
      </c>
      <c r="E60" s="109" t="s">
        <v>156</v>
      </c>
      <c r="F60" s="109" t="s">
        <v>157</v>
      </c>
    </row>
    <row r="61" spans="1:6" x14ac:dyDescent="0.25">
      <c r="A61" s="105" t="s">
        <v>289</v>
      </c>
      <c r="B61" s="108" t="s">
        <v>290</v>
      </c>
      <c r="C61" s="108" t="s">
        <v>154</v>
      </c>
      <c r="D61" s="108" t="s">
        <v>155</v>
      </c>
      <c r="E61" s="108" t="s">
        <v>156</v>
      </c>
      <c r="F61" s="108" t="s">
        <v>157</v>
      </c>
    </row>
    <row r="62" spans="1:6" x14ac:dyDescent="0.25">
      <c r="A62" s="105" t="s">
        <v>291</v>
      </c>
      <c r="B62" s="109" t="s">
        <v>292</v>
      </c>
      <c r="C62" s="109" t="s">
        <v>167</v>
      </c>
      <c r="D62" s="109" t="s">
        <v>191</v>
      </c>
      <c r="E62" s="109" t="s">
        <v>227</v>
      </c>
      <c r="F62" s="109" t="s">
        <v>211</v>
      </c>
    </row>
    <row r="63" spans="1:6" x14ac:dyDescent="0.25">
      <c r="A63" s="105" t="s">
        <v>293</v>
      </c>
      <c r="B63" s="108" t="s">
        <v>294</v>
      </c>
      <c r="C63" s="108" t="s">
        <v>167</v>
      </c>
      <c r="D63" s="108" t="s">
        <v>168</v>
      </c>
      <c r="E63" s="108" t="s">
        <v>227</v>
      </c>
      <c r="F63" s="108" t="s">
        <v>211</v>
      </c>
    </row>
    <row r="64" spans="1:6" x14ac:dyDescent="0.25">
      <c r="A64" s="105" t="s">
        <v>295</v>
      </c>
      <c r="B64" s="109" t="s">
        <v>296</v>
      </c>
      <c r="C64" s="109" t="s">
        <v>154</v>
      </c>
      <c r="D64" s="109" t="s">
        <v>155</v>
      </c>
      <c r="E64" s="109" t="s">
        <v>156</v>
      </c>
      <c r="F64" s="109" t="s">
        <v>157</v>
      </c>
    </row>
    <row r="65" spans="1:6" x14ac:dyDescent="0.25">
      <c r="A65" s="105" t="s">
        <v>297</v>
      </c>
      <c r="B65" s="108" t="s">
        <v>298</v>
      </c>
      <c r="C65" s="108" t="s">
        <v>167</v>
      </c>
      <c r="D65" s="108" t="s">
        <v>155</v>
      </c>
      <c r="E65" s="108" t="s">
        <v>156</v>
      </c>
      <c r="F65" s="108" t="s">
        <v>157</v>
      </c>
    </row>
    <row r="66" spans="1:6" x14ac:dyDescent="0.25">
      <c r="A66" s="105" t="s">
        <v>299</v>
      </c>
      <c r="B66" s="109" t="s">
        <v>300</v>
      </c>
      <c r="C66" s="109" t="s">
        <v>177</v>
      </c>
      <c r="D66" s="109" t="s">
        <v>191</v>
      </c>
      <c r="E66" s="109" t="s">
        <v>169</v>
      </c>
      <c r="F66" s="109" t="s">
        <v>169</v>
      </c>
    </row>
    <row r="67" spans="1:6" x14ac:dyDescent="0.25">
      <c r="A67" s="105" t="s">
        <v>301</v>
      </c>
      <c r="B67" s="108" t="s">
        <v>302</v>
      </c>
      <c r="C67" s="108" t="s">
        <v>160</v>
      </c>
      <c r="D67" s="108" t="s">
        <v>163</v>
      </c>
      <c r="E67" s="108" t="s">
        <v>182</v>
      </c>
      <c r="F67" s="108" t="s">
        <v>157</v>
      </c>
    </row>
    <row r="68" spans="1:6" x14ac:dyDescent="0.25">
      <c r="A68" s="105" t="s">
        <v>303</v>
      </c>
      <c r="B68" s="108" t="s">
        <v>304</v>
      </c>
      <c r="C68" s="109" t="s">
        <v>167</v>
      </c>
      <c r="D68" s="109" t="s">
        <v>155</v>
      </c>
      <c r="E68" s="109" t="s">
        <v>156</v>
      </c>
      <c r="F68" s="109" t="s">
        <v>157</v>
      </c>
    </row>
    <row r="69" spans="1:6" x14ac:dyDescent="0.25">
      <c r="A69" s="105" t="s">
        <v>305</v>
      </c>
      <c r="B69" s="108" t="s">
        <v>306</v>
      </c>
      <c r="C69" s="108" t="s">
        <v>177</v>
      </c>
      <c r="D69" s="108" t="s">
        <v>163</v>
      </c>
      <c r="E69" s="108" t="s">
        <v>156</v>
      </c>
      <c r="F69" s="108" t="s">
        <v>157</v>
      </c>
    </row>
    <row r="70" spans="1:6" x14ac:dyDescent="0.25">
      <c r="A70" s="105" t="s">
        <v>307</v>
      </c>
      <c r="B70" s="108" t="s">
        <v>308</v>
      </c>
      <c r="C70" s="109" t="s">
        <v>154</v>
      </c>
      <c r="D70" s="109" t="s">
        <v>181</v>
      </c>
      <c r="E70" s="109" t="s">
        <v>156</v>
      </c>
      <c r="F70" s="109" t="s">
        <v>157</v>
      </c>
    </row>
    <row r="71" spans="1:6" x14ac:dyDescent="0.25">
      <c r="A71" s="105" t="s">
        <v>309</v>
      </c>
      <c r="B71" s="108" t="s">
        <v>310</v>
      </c>
      <c r="C71" s="108" t="s">
        <v>160</v>
      </c>
      <c r="D71" s="108" t="s">
        <v>155</v>
      </c>
      <c r="E71" s="108" t="s">
        <v>156</v>
      </c>
      <c r="F71" s="108" t="s">
        <v>157</v>
      </c>
    </row>
    <row r="72" spans="1:6" x14ac:dyDescent="0.25">
      <c r="A72" s="105" t="s">
        <v>311</v>
      </c>
      <c r="B72" s="109" t="s">
        <v>312</v>
      </c>
      <c r="C72" s="109" t="s">
        <v>177</v>
      </c>
      <c r="D72" s="109" t="s">
        <v>181</v>
      </c>
      <c r="E72" s="109" t="s">
        <v>182</v>
      </c>
      <c r="F72" s="109" t="s">
        <v>157</v>
      </c>
    </row>
    <row r="73" spans="1:6" x14ac:dyDescent="0.25">
      <c r="A73" s="105" t="s">
        <v>313</v>
      </c>
      <c r="B73" s="108" t="s">
        <v>314</v>
      </c>
      <c r="C73" s="108" t="s">
        <v>177</v>
      </c>
      <c r="D73" s="108" t="s">
        <v>163</v>
      </c>
      <c r="E73" s="108" t="s">
        <v>156</v>
      </c>
      <c r="F73" s="108" t="s">
        <v>157</v>
      </c>
    </row>
    <row r="74" spans="1:6" x14ac:dyDescent="0.25">
      <c r="A74" s="105" t="s">
        <v>315</v>
      </c>
      <c r="B74" s="108" t="s">
        <v>316</v>
      </c>
      <c r="C74" s="109" t="s">
        <v>177</v>
      </c>
      <c r="D74" s="109" t="s">
        <v>224</v>
      </c>
      <c r="E74" s="109" t="s">
        <v>182</v>
      </c>
      <c r="F74" s="109" t="s">
        <v>157</v>
      </c>
    </row>
    <row r="75" spans="1:6" x14ac:dyDescent="0.25">
      <c r="A75" s="105" t="s">
        <v>317</v>
      </c>
      <c r="B75" s="108" t="s">
        <v>318</v>
      </c>
      <c r="C75" s="108" t="s">
        <v>177</v>
      </c>
      <c r="D75" s="108" t="s">
        <v>224</v>
      </c>
      <c r="E75" s="108" t="s">
        <v>169</v>
      </c>
      <c r="F75" s="108" t="s">
        <v>169</v>
      </c>
    </row>
    <row r="76" spans="1:6" x14ac:dyDescent="0.25">
      <c r="A76" s="105" t="s">
        <v>319</v>
      </c>
      <c r="B76" s="108" t="s">
        <v>320</v>
      </c>
      <c r="C76" s="109" t="s">
        <v>160</v>
      </c>
      <c r="D76" s="109" t="s">
        <v>155</v>
      </c>
      <c r="E76" s="109" t="s">
        <v>156</v>
      </c>
      <c r="F76" s="109" t="s">
        <v>157</v>
      </c>
    </row>
    <row r="77" spans="1:6" x14ac:dyDescent="0.25">
      <c r="A77" s="105" t="s">
        <v>321</v>
      </c>
      <c r="B77" s="108" t="s">
        <v>322</v>
      </c>
      <c r="C77" s="108" t="s">
        <v>177</v>
      </c>
      <c r="D77" s="108" t="s">
        <v>163</v>
      </c>
      <c r="E77" s="108" t="s">
        <v>210</v>
      </c>
      <c r="F77" s="108" t="s">
        <v>211</v>
      </c>
    </row>
    <row r="78" spans="1:6" x14ac:dyDescent="0.25">
      <c r="A78" s="105" t="s">
        <v>323</v>
      </c>
      <c r="B78" s="109" t="s">
        <v>324</v>
      </c>
      <c r="C78" s="109" t="s">
        <v>177</v>
      </c>
      <c r="D78" s="109" t="s">
        <v>181</v>
      </c>
      <c r="E78" s="109" t="s">
        <v>156</v>
      </c>
      <c r="F78" s="109" t="s">
        <v>157</v>
      </c>
    </row>
    <row r="79" spans="1:6" x14ac:dyDescent="0.25">
      <c r="A79" s="105" t="s">
        <v>325</v>
      </c>
      <c r="B79" s="108" t="s">
        <v>326</v>
      </c>
      <c r="C79" s="108" t="s">
        <v>154</v>
      </c>
      <c r="D79" s="108" t="s">
        <v>172</v>
      </c>
      <c r="E79" s="108" t="s">
        <v>182</v>
      </c>
      <c r="F79" s="108" t="s">
        <v>157</v>
      </c>
    </row>
    <row r="80" spans="1:6" x14ac:dyDescent="0.25">
      <c r="A80" s="105" t="s">
        <v>327</v>
      </c>
      <c r="B80" s="108" t="s">
        <v>328</v>
      </c>
      <c r="C80" s="109" t="s">
        <v>177</v>
      </c>
      <c r="D80" s="109" t="s">
        <v>181</v>
      </c>
      <c r="E80" s="109" t="s">
        <v>156</v>
      </c>
      <c r="F80" s="109" t="s">
        <v>157</v>
      </c>
    </row>
    <row r="81" spans="1:6" x14ac:dyDescent="0.25">
      <c r="A81" s="105" t="s">
        <v>329</v>
      </c>
      <c r="B81" s="108" t="s">
        <v>330</v>
      </c>
      <c r="C81" s="109" t="s">
        <v>154</v>
      </c>
      <c r="D81" s="109" t="s">
        <v>191</v>
      </c>
      <c r="E81" s="109" t="s">
        <v>182</v>
      </c>
      <c r="F81" s="109" t="s">
        <v>157</v>
      </c>
    </row>
    <row r="82" spans="1:6" x14ac:dyDescent="0.25">
      <c r="A82" s="105" t="s">
        <v>331</v>
      </c>
      <c r="B82" s="108" t="s">
        <v>332</v>
      </c>
      <c r="C82" s="108" t="s">
        <v>167</v>
      </c>
      <c r="D82" s="108" t="s">
        <v>155</v>
      </c>
      <c r="E82" s="108" t="s">
        <v>156</v>
      </c>
      <c r="F82" s="108" t="s">
        <v>157</v>
      </c>
    </row>
    <row r="83" spans="1:6" x14ac:dyDescent="0.25">
      <c r="A83" s="105" t="s">
        <v>333</v>
      </c>
      <c r="B83" s="108" t="s">
        <v>334</v>
      </c>
      <c r="C83" s="109" t="s">
        <v>154</v>
      </c>
      <c r="D83" s="109" t="s">
        <v>236</v>
      </c>
      <c r="E83" s="109" t="s">
        <v>182</v>
      </c>
      <c r="F83" s="109" t="s">
        <v>157</v>
      </c>
    </row>
    <row r="84" spans="1:6" x14ac:dyDescent="0.25">
      <c r="A84" s="105" t="s">
        <v>335</v>
      </c>
      <c r="B84" s="108" t="s">
        <v>336</v>
      </c>
      <c r="C84" s="108" t="s">
        <v>154</v>
      </c>
      <c r="D84" s="108" t="s">
        <v>191</v>
      </c>
      <c r="E84" s="108" t="s">
        <v>182</v>
      </c>
      <c r="F84" s="108" t="s">
        <v>157</v>
      </c>
    </row>
    <row r="85" spans="1:6" x14ac:dyDescent="0.25">
      <c r="A85" s="105" t="s">
        <v>337</v>
      </c>
      <c r="B85" s="108" t="s">
        <v>338</v>
      </c>
      <c r="C85" s="109" t="s">
        <v>160</v>
      </c>
      <c r="D85" s="109" t="s">
        <v>236</v>
      </c>
      <c r="E85" s="109" t="s">
        <v>156</v>
      </c>
      <c r="F85" s="109" t="s">
        <v>157</v>
      </c>
    </row>
    <row r="86" spans="1:6" x14ac:dyDescent="0.25">
      <c r="A86" s="105" t="s">
        <v>339</v>
      </c>
      <c r="B86" s="108" t="s">
        <v>340</v>
      </c>
      <c r="C86" s="108" t="s">
        <v>177</v>
      </c>
      <c r="D86" s="108" t="s">
        <v>155</v>
      </c>
      <c r="E86" s="108" t="s">
        <v>156</v>
      </c>
      <c r="F86" s="108" t="s">
        <v>157</v>
      </c>
    </row>
    <row r="87" spans="1:6" x14ac:dyDescent="0.25">
      <c r="A87" s="105" t="s">
        <v>341</v>
      </c>
      <c r="B87" s="108" t="s">
        <v>342</v>
      </c>
      <c r="C87" s="109" t="s">
        <v>177</v>
      </c>
      <c r="D87" s="109" t="s">
        <v>172</v>
      </c>
      <c r="E87" s="109" t="s">
        <v>210</v>
      </c>
      <c r="F87" s="109" t="s">
        <v>211</v>
      </c>
    </row>
    <row r="88" spans="1:6" x14ac:dyDescent="0.25">
      <c r="A88" s="105" t="s">
        <v>343</v>
      </c>
      <c r="B88" s="108" t="s">
        <v>344</v>
      </c>
      <c r="C88" s="108" t="s">
        <v>154</v>
      </c>
      <c r="D88" s="108" t="s">
        <v>163</v>
      </c>
      <c r="E88" s="108" t="s">
        <v>182</v>
      </c>
      <c r="F88" s="108" t="s">
        <v>157</v>
      </c>
    </row>
    <row r="89" spans="1:6" x14ac:dyDescent="0.25">
      <c r="A89" s="105" t="s">
        <v>345</v>
      </c>
      <c r="B89" s="108" t="s">
        <v>346</v>
      </c>
      <c r="C89" s="109" t="s">
        <v>167</v>
      </c>
      <c r="D89" s="109" t="s">
        <v>163</v>
      </c>
      <c r="E89" s="109" t="s">
        <v>169</v>
      </c>
      <c r="F89" s="109" t="s">
        <v>169</v>
      </c>
    </row>
    <row r="90" spans="1:6" x14ac:dyDescent="0.25">
      <c r="A90" s="105" t="s">
        <v>347</v>
      </c>
      <c r="B90" s="108" t="s">
        <v>348</v>
      </c>
      <c r="C90" s="108" t="s">
        <v>160</v>
      </c>
      <c r="D90" s="108" t="s">
        <v>224</v>
      </c>
      <c r="E90" s="108" t="s">
        <v>169</v>
      </c>
      <c r="F90" s="108" t="s">
        <v>169</v>
      </c>
    </row>
    <row r="91" spans="1:6" x14ac:dyDescent="0.25">
      <c r="A91" s="105" t="s">
        <v>349</v>
      </c>
      <c r="B91" s="109" t="s">
        <v>350</v>
      </c>
      <c r="C91" s="109" t="s">
        <v>167</v>
      </c>
      <c r="D91" s="109" t="s">
        <v>168</v>
      </c>
      <c r="E91" s="109" t="s">
        <v>169</v>
      </c>
      <c r="F91" s="109" t="s">
        <v>169</v>
      </c>
    </row>
    <row r="92" spans="1:6" x14ac:dyDescent="0.25">
      <c r="A92" s="105" t="s">
        <v>351</v>
      </c>
      <c r="B92" s="108" t="s">
        <v>352</v>
      </c>
      <c r="C92" s="108" t="s">
        <v>154</v>
      </c>
      <c r="D92" s="108" t="s">
        <v>236</v>
      </c>
      <c r="E92" s="108" t="s">
        <v>156</v>
      </c>
      <c r="F92" s="108" t="s">
        <v>157</v>
      </c>
    </row>
    <row r="93" spans="1:6" x14ac:dyDescent="0.25">
      <c r="A93" s="105" t="s">
        <v>353</v>
      </c>
      <c r="B93" s="108" t="s">
        <v>354</v>
      </c>
      <c r="C93" s="109" t="s">
        <v>177</v>
      </c>
      <c r="D93" s="109" t="s">
        <v>163</v>
      </c>
      <c r="E93" s="109" t="s">
        <v>210</v>
      </c>
      <c r="F93" s="109" t="s">
        <v>211</v>
      </c>
    </row>
    <row r="94" spans="1:6" x14ac:dyDescent="0.25">
      <c r="A94" s="105" t="s">
        <v>355</v>
      </c>
      <c r="B94" s="108" t="s">
        <v>356</v>
      </c>
      <c r="C94" s="108" t="s">
        <v>160</v>
      </c>
      <c r="D94" s="108" t="s">
        <v>236</v>
      </c>
      <c r="E94" s="108" t="s">
        <v>210</v>
      </c>
      <c r="F94" s="108" t="s">
        <v>211</v>
      </c>
    </row>
    <row r="95" spans="1:6" x14ac:dyDescent="0.25">
      <c r="A95" s="105" t="s">
        <v>357</v>
      </c>
      <c r="B95" s="109" t="s">
        <v>358</v>
      </c>
      <c r="C95" s="109" t="s">
        <v>177</v>
      </c>
      <c r="D95" s="109" t="s">
        <v>224</v>
      </c>
      <c r="E95" s="109" t="s">
        <v>169</v>
      </c>
      <c r="F95" s="109" t="s">
        <v>169</v>
      </c>
    </row>
    <row r="96" spans="1:6" x14ac:dyDescent="0.25">
      <c r="A96" s="105" t="s">
        <v>359</v>
      </c>
      <c r="B96" s="108" t="s">
        <v>360</v>
      </c>
      <c r="C96" s="108" t="s">
        <v>160</v>
      </c>
      <c r="D96" s="108" t="s">
        <v>181</v>
      </c>
      <c r="E96" s="108" t="s">
        <v>156</v>
      </c>
      <c r="F96" s="108" t="s">
        <v>157</v>
      </c>
    </row>
    <row r="97" spans="1:6" x14ac:dyDescent="0.25">
      <c r="A97" s="105" t="s">
        <v>361</v>
      </c>
      <c r="B97" s="108" t="s">
        <v>362</v>
      </c>
      <c r="C97" s="109" t="s">
        <v>177</v>
      </c>
      <c r="D97" s="109" t="s">
        <v>191</v>
      </c>
      <c r="E97" s="109" t="s">
        <v>210</v>
      </c>
      <c r="F97" s="109" t="s">
        <v>211</v>
      </c>
    </row>
    <row r="98" spans="1:6" x14ac:dyDescent="0.25">
      <c r="A98" s="105" t="s">
        <v>363</v>
      </c>
      <c r="B98" s="108" t="s">
        <v>364</v>
      </c>
      <c r="C98" s="108" t="s">
        <v>154</v>
      </c>
      <c r="D98" s="108" t="s">
        <v>172</v>
      </c>
      <c r="E98" s="108" t="s">
        <v>182</v>
      </c>
      <c r="F98" s="108" t="s">
        <v>157</v>
      </c>
    </row>
    <row r="99" spans="1:6" x14ac:dyDescent="0.25">
      <c r="A99" s="105" t="s">
        <v>365</v>
      </c>
      <c r="B99" s="108" t="s">
        <v>366</v>
      </c>
      <c r="C99" s="109" t="s">
        <v>154</v>
      </c>
      <c r="D99" s="109" t="s">
        <v>168</v>
      </c>
      <c r="E99" s="109" t="s">
        <v>182</v>
      </c>
      <c r="F99" s="109" t="s">
        <v>157</v>
      </c>
    </row>
    <row r="100" spans="1:6" x14ac:dyDescent="0.25">
      <c r="A100" s="105" t="s">
        <v>367</v>
      </c>
      <c r="B100" s="108" t="s">
        <v>368</v>
      </c>
      <c r="C100" s="108" t="s">
        <v>154</v>
      </c>
      <c r="D100" s="108" t="s">
        <v>191</v>
      </c>
      <c r="E100" s="108" t="s">
        <v>182</v>
      </c>
      <c r="F100" s="108" t="s">
        <v>157</v>
      </c>
    </row>
    <row r="101" spans="1:6" x14ac:dyDescent="0.25">
      <c r="A101" s="105" t="s">
        <v>369</v>
      </c>
      <c r="B101" s="108" t="s">
        <v>370</v>
      </c>
      <c r="C101" s="109" t="s">
        <v>167</v>
      </c>
      <c r="D101" s="109" t="s">
        <v>191</v>
      </c>
      <c r="E101" s="109" t="s">
        <v>182</v>
      </c>
      <c r="F101" s="109" t="s">
        <v>157</v>
      </c>
    </row>
    <row r="102" spans="1:6" x14ac:dyDescent="0.25">
      <c r="A102" s="105" t="s">
        <v>371</v>
      </c>
      <c r="B102" s="108" t="s">
        <v>372</v>
      </c>
      <c r="C102" s="108" t="s">
        <v>154</v>
      </c>
      <c r="D102" s="108" t="s">
        <v>155</v>
      </c>
      <c r="E102" s="108" t="s">
        <v>156</v>
      </c>
      <c r="F102" s="108" t="s">
        <v>157</v>
      </c>
    </row>
    <row r="103" spans="1:6" x14ac:dyDescent="0.25">
      <c r="A103" s="105" t="s">
        <v>373</v>
      </c>
      <c r="B103" s="109" t="s">
        <v>374</v>
      </c>
      <c r="C103" s="109" t="s">
        <v>167</v>
      </c>
      <c r="D103" s="109" t="s">
        <v>236</v>
      </c>
      <c r="E103" s="109" t="s">
        <v>169</v>
      </c>
      <c r="F103" s="109" t="s">
        <v>169</v>
      </c>
    </row>
    <row r="104" spans="1:6" x14ac:dyDescent="0.25">
      <c r="A104" s="105" t="s">
        <v>375</v>
      </c>
      <c r="B104" s="108" t="s">
        <v>376</v>
      </c>
      <c r="C104" s="108" t="s">
        <v>167</v>
      </c>
      <c r="D104" s="108" t="s">
        <v>155</v>
      </c>
      <c r="E104" s="108" t="s">
        <v>156</v>
      </c>
      <c r="F104" s="108" t="s">
        <v>157</v>
      </c>
    </row>
    <row r="105" spans="1:6" x14ac:dyDescent="0.25">
      <c r="A105" s="105" t="s">
        <v>377</v>
      </c>
      <c r="B105" s="108" t="s">
        <v>378</v>
      </c>
      <c r="C105" s="109" t="s">
        <v>160</v>
      </c>
      <c r="D105" s="109" t="s">
        <v>181</v>
      </c>
      <c r="E105" s="109" t="s">
        <v>156</v>
      </c>
      <c r="F105" s="109" t="s">
        <v>157</v>
      </c>
    </row>
    <row r="106" spans="1:6" x14ac:dyDescent="0.25">
      <c r="A106" s="105" t="s">
        <v>379</v>
      </c>
      <c r="B106" s="108" t="s">
        <v>380</v>
      </c>
      <c r="C106" s="108" t="s">
        <v>160</v>
      </c>
      <c r="D106" s="108" t="s">
        <v>163</v>
      </c>
      <c r="E106" s="108" t="s">
        <v>164</v>
      </c>
      <c r="F106" s="108" t="s">
        <v>157</v>
      </c>
    </row>
    <row r="107" spans="1:6" x14ac:dyDescent="0.25">
      <c r="A107" s="105" t="s">
        <v>381</v>
      </c>
      <c r="B107" s="108" t="s">
        <v>382</v>
      </c>
      <c r="C107" s="109" t="s">
        <v>167</v>
      </c>
      <c r="D107" s="109" t="s">
        <v>224</v>
      </c>
      <c r="E107" s="109" t="s">
        <v>227</v>
      </c>
      <c r="F107" s="109" t="s">
        <v>211</v>
      </c>
    </row>
    <row r="108" spans="1:6" x14ac:dyDescent="0.25">
      <c r="A108" s="105" t="s">
        <v>383</v>
      </c>
      <c r="B108" s="108" t="s">
        <v>384</v>
      </c>
      <c r="C108" s="108" t="s">
        <v>160</v>
      </c>
      <c r="D108" s="108" t="s">
        <v>181</v>
      </c>
      <c r="E108" s="108" t="s">
        <v>156</v>
      </c>
      <c r="F108" s="108" t="s">
        <v>157</v>
      </c>
    </row>
    <row r="109" spans="1:6" x14ac:dyDescent="0.25">
      <c r="A109" s="105" t="s">
        <v>385</v>
      </c>
      <c r="B109" s="109" t="s">
        <v>386</v>
      </c>
      <c r="C109" s="109" t="s">
        <v>177</v>
      </c>
      <c r="D109" s="109" t="s">
        <v>178</v>
      </c>
      <c r="E109" s="109" t="s">
        <v>156</v>
      </c>
      <c r="F109" s="109" t="s">
        <v>157</v>
      </c>
    </row>
    <row r="110" spans="1:6" x14ac:dyDescent="0.25">
      <c r="A110" s="105" t="s">
        <v>387</v>
      </c>
      <c r="B110" s="108" t="s">
        <v>388</v>
      </c>
      <c r="C110" s="108" t="s">
        <v>160</v>
      </c>
      <c r="D110" s="108" t="s">
        <v>181</v>
      </c>
      <c r="E110" s="108" t="s">
        <v>156</v>
      </c>
      <c r="F110" s="108" t="s">
        <v>157</v>
      </c>
    </row>
    <row r="111" spans="1:6" x14ac:dyDescent="0.25">
      <c r="A111" s="105" t="s">
        <v>389</v>
      </c>
      <c r="B111" s="108" t="s">
        <v>390</v>
      </c>
      <c r="C111" s="109" t="s">
        <v>177</v>
      </c>
      <c r="D111" s="109" t="s">
        <v>163</v>
      </c>
      <c r="E111" s="109" t="s">
        <v>164</v>
      </c>
      <c r="F111" s="109" t="s">
        <v>157</v>
      </c>
    </row>
    <row r="112" spans="1:6" x14ac:dyDescent="0.25">
      <c r="A112" s="105" t="s">
        <v>391</v>
      </c>
      <c r="B112" s="108" t="s">
        <v>392</v>
      </c>
      <c r="C112" s="108" t="s">
        <v>154</v>
      </c>
      <c r="D112" s="108" t="s">
        <v>178</v>
      </c>
      <c r="E112" s="108" t="s">
        <v>210</v>
      </c>
      <c r="F112" s="108" t="s">
        <v>211</v>
      </c>
    </row>
    <row r="113" spans="1:6" x14ac:dyDescent="0.25">
      <c r="A113" s="105" t="s">
        <v>393</v>
      </c>
      <c r="B113" s="108" t="s">
        <v>394</v>
      </c>
      <c r="C113" s="109" t="s">
        <v>167</v>
      </c>
      <c r="D113" s="109" t="s">
        <v>191</v>
      </c>
      <c r="E113" s="109" t="s">
        <v>182</v>
      </c>
      <c r="F113" s="109" t="s">
        <v>157</v>
      </c>
    </row>
    <row r="114" spans="1:6" x14ac:dyDescent="0.25">
      <c r="A114" s="105" t="s">
        <v>395</v>
      </c>
      <c r="B114" s="108" t="s">
        <v>396</v>
      </c>
      <c r="C114" s="108" t="s">
        <v>167</v>
      </c>
      <c r="D114" s="108" t="s">
        <v>178</v>
      </c>
      <c r="E114" s="108" t="s">
        <v>156</v>
      </c>
      <c r="F114" s="108" t="s">
        <v>157</v>
      </c>
    </row>
    <row r="115" spans="1:6" x14ac:dyDescent="0.25">
      <c r="A115" s="105" t="s">
        <v>397</v>
      </c>
      <c r="B115" s="109" t="s">
        <v>398</v>
      </c>
      <c r="C115" s="109" t="s">
        <v>177</v>
      </c>
      <c r="D115" s="109" t="s">
        <v>168</v>
      </c>
      <c r="E115" s="109" t="s">
        <v>210</v>
      </c>
      <c r="F115" s="109" t="s">
        <v>211</v>
      </c>
    </row>
    <row r="116" spans="1:6" x14ac:dyDescent="0.25">
      <c r="A116" s="105" t="s">
        <v>399</v>
      </c>
      <c r="B116" s="108" t="s">
        <v>400</v>
      </c>
      <c r="C116" s="108" t="s">
        <v>167</v>
      </c>
      <c r="D116" s="108" t="s">
        <v>168</v>
      </c>
      <c r="E116" s="108" t="s">
        <v>182</v>
      </c>
      <c r="F116" s="108" t="s">
        <v>157</v>
      </c>
    </row>
    <row r="117" spans="1:6" x14ac:dyDescent="0.25">
      <c r="A117" s="105" t="s">
        <v>401</v>
      </c>
      <c r="B117" s="108" t="s">
        <v>402</v>
      </c>
      <c r="C117" s="109" t="s">
        <v>167</v>
      </c>
      <c r="D117" s="109" t="s">
        <v>236</v>
      </c>
      <c r="E117" s="109" t="s">
        <v>156</v>
      </c>
      <c r="F117" s="109" t="s">
        <v>157</v>
      </c>
    </row>
    <row r="118" spans="1:6" x14ac:dyDescent="0.25">
      <c r="A118" s="105" t="s">
        <v>403</v>
      </c>
      <c r="B118" s="108" t="s">
        <v>404</v>
      </c>
      <c r="C118" s="108" t="s">
        <v>154</v>
      </c>
      <c r="D118" s="108" t="s">
        <v>191</v>
      </c>
      <c r="E118" s="108" t="s">
        <v>182</v>
      </c>
      <c r="F118" s="108" t="s">
        <v>157</v>
      </c>
    </row>
    <row r="119" spans="1:6" x14ac:dyDescent="0.25">
      <c r="A119" s="105" t="s">
        <v>405</v>
      </c>
      <c r="B119" s="108" t="s">
        <v>406</v>
      </c>
      <c r="C119" s="109" t="s">
        <v>167</v>
      </c>
      <c r="D119" s="109" t="s">
        <v>172</v>
      </c>
      <c r="E119" s="109" t="s">
        <v>182</v>
      </c>
      <c r="F119" s="109" t="s">
        <v>157</v>
      </c>
    </row>
    <row r="120" spans="1:6" x14ac:dyDescent="0.25">
      <c r="A120" s="105" t="s">
        <v>407</v>
      </c>
      <c r="B120" s="108" t="s">
        <v>408</v>
      </c>
      <c r="C120" s="108" t="s">
        <v>160</v>
      </c>
      <c r="D120" s="108" t="s">
        <v>155</v>
      </c>
      <c r="E120" s="108" t="s">
        <v>156</v>
      </c>
      <c r="F120" s="108" t="s">
        <v>157</v>
      </c>
    </row>
    <row r="121" spans="1:6" x14ac:dyDescent="0.25">
      <c r="A121" s="105" t="s">
        <v>409</v>
      </c>
      <c r="B121" s="108" t="s">
        <v>410</v>
      </c>
      <c r="C121" s="109" t="s">
        <v>154</v>
      </c>
      <c r="D121" s="109" t="s">
        <v>181</v>
      </c>
      <c r="E121" s="109" t="s">
        <v>156</v>
      </c>
      <c r="F121" s="109" t="s">
        <v>157</v>
      </c>
    </row>
    <row r="122" spans="1:6" x14ac:dyDescent="0.25">
      <c r="A122" s="105" t="s">
        <v>411</v>
      </c>
      <c r="B122" s="108" t="s">
        <v>412</v>
      </c>
      <c r="C122" s="108" t="s">
        <v>177</v>
      </c>
      <c r="D122" s="108" t="s">
        <v>178</v>
      </c>
      <c r="E122" s="108" t="s">
        <v>169</v>
      </c>
      <c r="F122" s="108" t="s">
        <v>169</v>
      </c>
    </row>
    <row r="123" spans="1:6" x14ac:dyDescent="0.25">
      <c r="A123" s="105" t="s">
        <v>413</v>
      </c>
      <c r="B123" s="108" t="s">
        <v>414</v>
      </c>
      <c r="C123" s="109" t="s">
        <v>154</v>
      </c>
      <c r="D123" s="109" t="s">
        <v>181</v>
      </c>
      <c r="E123" s="109" t="s">
        <v>156</v>
      </c>
      <c r="F123" s="109" t="s">
        <v>157</v>
      </c>
    </row>
    <row r="124" spans="1:6" x14ac:dyDescent="0.25">
      <c r="A124" s="105" t="s">
        <v>415</v>
      </c>
      <c r="B124" s="108" t="s">
        <v>416</v>
      </c>
      <c r="C124" s="108" t="s">
        <v>154</v>
      </c>
      <c r="D124" s="108" t="s">
        <v>236</v>
      </c>
      <c r="E124" s="108" t="s">
        <v>182</v>
      </c>
      <c r="F124" s="108" t="s">
        <v>157</v>
      </c>
    </row>
    <row r="125" spans="1:6" x14ac:dyDescent="0.25">
      <c r="A125" s="105" t="s">
        <v>417</v>
      </c>
      <c r="B125" s="109" t="s">
        <v>418</v>
      </c>
      <c r="C125" s="109" t="s">
        <v>160</v>
      </c>
      <c r="D125" s="109" t="s">
        <v>178</v>
      </c>
      <c r="E125" s="109" t="s">
        <v>182</v>
      </c>
      <c r="F125" s="109" t="s">
        <v>157</v>
      </c>
    </row>
    <row r="126" spans="1:6" x14ac:dyDescent="0.25">
      <c r="A126" s="105" t="s">
        <v>419</v>
      </c>
      <c r="B126" s="108" t="s">
        <v>420</v>
      </c>
      <c r="C126" s="108" t="s">
        <v>177</v>
      </c>
      <c r="D126" s="108" t="s">
        <v>172</v>
      </c>
      <c r="E126" s="108" t="s">
        <v>210</v>
      </c>
      <c r="F126" s="108" t="s">
        <v>211</v>
      </c>
    </row>
    <row r="127" spans="1:6" x14ac:dyDescent="0.25">
      <c r="A127" s="105" t="s">
        <v>421</v>
      </c>
      <c r="B127" s="109" t="s">
        <v>422</v>
      </c>
      <c r="C127" s="109" t="s">
        <v>160</v>
      </c>
      <c r="D127" s="109" t="s">
        <v>236</v>
      </c>
      <c r="E127" s="109" t="s">
        <v>156</v>
      </c>
      <c r="F127" s="109" t="s">
        <v>157</v>
      </c>
    </row>
    <row r="128" spans="1:6" x14ac:dyDescent="0.25">
      <c r="A128" s="105" t="s">
        <v>423</v>
      </c>
      <c r="B128" s="108" t="s">
        <v>424</v>
      </c>
      <c r="C128" s="108" t="s">
        <v>177</v>
      </c>
      <c r="D128" s="108" t="s">
        <v>191</v>
      </c>
      <c r="E128" s="108" t="s">
        <v>156</v>
      </c>
      <c r="F128" s="108" t="s">
        <v>157</v>
      </c>
    </row>
    <row r="129" spans="1:6" x14ac:dyDescent="0.25">
      <c r="A129" s="105" t="s">
        <v>425</v>
      </c>
      <c r="B129" s="109" t="s">
        <v>426</v>
      </c>
      <c r="C129" s="109" t="s">
        <v>167</v>
      </c>
      <c r="D129" s="109" t="s">
        <v>155</v>
      </c>
      <c r="E129" s="109" t="s">
        <v>156</v>
      </c>
      <c r="F129" s="109" t="s">
        <v>157</v>
      </c>
    </row>
    <row r="130" spans="1:6" x14ac:dyDescent="0.25">
      <c r="A130" s="105" t="s">
        <v>427</v>
      </c>
      <c r="B130" s="108" t="s">
        <v>428</v>
      </c>
      <c r="C130" s="108" t="s">
        <v>167</v>
      </c>
      <c r="D130" s="108" t="s">
        <v>168</v>
      </c>
      <c r="E130" s="108" t="s">
        <v>182</v>
      </c>
      <c r="F130" s="108" t="s">
        <v>157</v>
      </c>
    </row>
    <row r="131" spans="1:6" x14ac:dyDescent="0.25">
      <c r="A131" s="105" t="s">
        <v>429</v>
      </c>
      <c r="B131" s="109" t="s">
        <v>430</v>
      </c>
      <c r="C131" s="109" t="s">
        <v>154</v>
      </c>
      <c r="D131" s="109" t="s">
        <v>181</v>
      </c>
      <c r="E131" s="109" t="s">
        <v>156</v>
      </c>
      <c r="F131" s="109" t="s">
        <v>157</v>
      </c>
    </row>
    <row r="132" spans="1:6" x14ac:dyDescent="0.25">
      <c r="A132" s="105" t="s">
        <v>431</v>
      </c>
      <c r="B132" s="108" t="s">
        <v>432</v>
      </c>
      <c r="C132" s="108" t="s">
        <v>167</v>
      </c>
      <c r="D132" s="108" t="s">
        <v>178</v>
      </c>
      <c r="E132" s="108" t="s">
        <v>182</v>
      </c>
      <c r="F132" s="108" t="s">
        <v>157</v>
      </c>
    </row>
    <row r="133" spans="1:6" x14ac:dyDescent="0.25">
      <c r="A133" s="105" t="s">
        <v>433</v>
      </c>
      <c r="B133" s="108" t="s">
        <v>434</v>
      </c>
      <c r="C133" s="108" t="s">
        <v>167</v>
      </c>
      <c r="D133" s="108" t="s">
        <v>172</v>
      </c>
      <c r="E133" s="108" t="s">
        <v>156</v>
      </c>
      <c r="F133" s="108" t="s">
        <v>157</v>
      </c>
    </row>
    <row r="134" spans="1:6" x14ac:dyDescent="0.25">
      <c r="A134" s="105" t="s">
        <v>435</v>
      </c>
      <c r="B134" s="108" t="s">
        <v>436</v>
      </c>
      <c r="C134" s="109" t="s">
        <v>167</v>
      </c>
      <c r="D134" s="109" t="s">
        <v>168</v>
      </c>
      <c r="E134" s="109" t="s">
        <v>182</v>
      </c>
      <c r="F134" s="109" t="s">
        <v>157</v>
      </c>
    </row>
    <row r="135" spans="1:6" x14ac:dyDescent="0.25">
      <c r="A135" s="105" t="s">
        <v>437</v>
      </c>
      <c r="B135" s="108" t="s">
        <v>438</v>
      </c>
      <c r="C135" s="108" t="s">
        <v>160</v>
      </c>
      <c r="D135" s="108" t="s">
        <v>155</v>
      </c>
      <c r="E135" s="108" t="s">
        <v>156</v>
      </c>
      <c r="F135" s="108" t="s">
        <v>157</v>
      </c>
    </row>
    <row r="136" spans="1:6" x14ac:dyDescent="0.25">
      <c r="A136" s="105" t="s">
        <v>439</v>
      </c>
      <c r="B136" s="108" t="s">
        <v>440</v>
      </c>
      <c r="C136" s="109" t="s">
        <v>167</v>
      </c>
      <c r="D136" s="109" t="s">
        <v>181</v>
      </c>
      <c r="E136" s="109" t="s">
        <v>156</v>
      </c>
      <c r="F136" s="109" t="s">
        <v>157</v>
      </c>
    </row>
    <row r="137" spans="1:6" x14ac:dyDescent="0.25">
      <c r="A137" s="105" t="s">
        <v>441</v>
      </c>
      <c r="B137" s="108" t="s">
        <v>442</v>
      </c>
      <c r="C137" s="108" t="s">
        <v>160</v>
      </c>
      <c r="D137" s="108" t="s">
        <v>163</v>
      </c>
      <c r="E137" s="108" t="s">
        <v>182</v>
      </c>
      <c r="F137" s="108" t="s">
        <v>157</v>
      </c>
    </row>
    <row r="138" spans="1:6" x14ac:dyDescent="0.25">
      <c r="A138" s="105" t="s">
        <v>443</v>
      </c>
      <c r="B138" s="109" t="s">
        <v>444</v>
      </c>
      <c r="C138" s="109" t="s">
        <v>160</v>
      </c>
      <c r="D138" s="109" t="s">
        <v>178</v>
      </c>
      <c r="E138" s="109" t="s">
        <v>156</v>
      </c>
      <c r="F138" s="109" t="s">
        <v>157</v>
      </c>
    </row>
    <row r="139" spans="1:6" x14ac:dyDescent="0.25">
      <c r="A139" s="105" t="s">
        <v>445</v>
      </c>
      <c r="B139" s="108" t="s">
        <v>446</v>
      </c>
      <c r="C139" s="108" t="s">
        <v>160</v>
      </c>
      <c r="D139" s="108" t="s">
        <v>155</v>
      </c>
      <c r="E139" s="108" t="s">
        <v>156</v>
      </c>
      <c r="F139" s="108" t="s">
        <v>157</v>
      </c>
    </row>
    <row r="140" spans="1:6" x14ac:dyDescent="0.25">
      <c r="A140" s="105" t="s">
        <v>447</v>
      </c>
      <c r="B140" s="109" t="s">
        <v>448</v>
      </c>
      <c r="C140" s="109" t="s">
        <v>154</v>
      </c>
      <c r="D140" s="109" t="s">
        <v>155</v>
      </c>
      <c r="E140" s="109" t="s">
        <v>156</v>
      </c>
      <c r="F140" s="109" t="s">
        <v>157</v>
      </c>
    </row>
    <row r="141" spans="1:6" x14ac:dyDescent="0.25">
      <c r="A141" s="105" t="s">
        <v>449</v>
      </c>
      <c r="B141" s="108" t="s">
        <v>450</v>
      </c>
      <c r="C141" s="108" t="s">
        <v>167</v>
      </c>
      <c r="D141" s="108" t="s">
        <v>181</v>
      </c>
      <c r="E141" s="108" t="s">
        <v>182</v>
      </c>
      <c r="F141" s="108" t="s">
        <v>157</v>
      </c>
    </row>
    <row r="142" spans="1:6" x14ac:dyDescent="0.25">
      <c r="A142" s="105" t="s">
        <v>451</v>
      </c>
      <c r="B142" s="108" t="s">
        <v>452</v>
      </c>
      <c r="C142" s="109" t="s">
        <v>177</v>
      </c>
      <c r="D142" s="109" t="s">
        <v>178</v>
      </c>
      <c r="E142" s="109" t="s">
        <v>169</v>
      </c>
      <c r="F142" s="109" t="s">
        <v>169</v>
      </c>
    </row>
    <row r="143" spans="1:6" x14ac:dyDescent="0.25">
      <c r="A143" s="105" t="s">
        <v>453</v>
      </c>
      <c r="B143" s="108" t="s">
        <v>454</v>
      </c>
      <c r="C143" s="108" t="s">
        <v>167</v>
      </c>
      <c r="D143" s="108" t="s">
        <v>191</v>
      </c>
      <c r="E143" s="108" t="s">
        <v>169</v>
      </c>
      <c r="F143" s="108" t="s">
        <v>169</v>
      </c>
    </row>
    <row r="144" spans="1:6" x14ac:dyDescent="0.25">
      <c r="A144" s="105" t="s">
        <v>455</v>
      </c>
      <c r="B144" s="109" t="s">
        <v>456</v>
      </c>
      <c r="C144" s="109" t="s">
        <v>160</v>
      </c>
      <c r="D144" s="109" t="s">
        <v>224</v>
      </c>
      <c r="E144" s="109" t="s">
        <v>169</v>
      </c>
      <c r="F144" s="109" t="s">
        <v>169</v>
      </c>
    </row>
    <row r="145" spans="1:6" x14ac:dyDescent="0.25">
      <c r="A145" s="105" t="s">
        <v>457</v>
      </c>
      <c r="B145" s="108" t="s">
        <v>458</v>
      </c>
      <c r="C145" s="108" t="s">
        <v>177</v>
      </c>
      <c r="D145" s="108" t="s">
        <v>191</v>
      </c>
      <c r="E145" s="108" t="s">
        <v>182</v>
      </c>
      <c r="F145" s="108" t="s">
        <v>157</v>
      </c>
    </row>
    <row r="146" spans="1:6" x14ac:dyDescent="0.25">
      <c r="A146" s="105" t="s">
        <v>459</v>
      </c>
      <c r="B146" s="108" t="s">
        <v>460</v>
      </c>
      <c r="C146" s="109" t="s">
        <v>154</v>
      </c>
      <c r="D146" s="109" t="s">
        <v>155</v>
      </c>
      <c r="E146" s="109" t="s">
        <v>156</v>
      </c>
      <c r="F146" s="109" t="s">
        <v>157</v>
      </c>
    </row>
    <row r="147" spans="1:6" x14ac:dyDescent="0.25">
      <c r="A147" s="107" t="s">
        <v>461</v>
      </c>
      <c r="B147" s="109" t="s">
        <v>462</v>
      </c>
      <c r="C147" s="109" t="s">
        <v>167</v>
      </c>
      <c r="D147" s="109" t="s">
        <v>181</v>
      </c>
      <c r="E147" s="109" t="s">
        <v>210</v>
      </c>
      <c r="F147" s="109" t="s">
        <v>211</v>
      </c>
    </row>
    <row r="148" spans="1:6" x14ac:dyDescent="0.25">
      <c r="A148" s="105" t="s">
        <v>463</v>
      </c>
      <c r="B148" s="108" t="s">
        <v>464</v>
      </c>
      <c r="C148" s="108" t="s">
        <v>160</v>
      </c>
      <c r="D148" s="108" t="s">
        <v>181</v>
      </c>
      <c r="E148" s="108" t="s">
        <v>156</v>
      </c>
      <c r="F148" s="108" t="s">
        <v>157</v>
      </c>
    </row>
    <row r="149" spans="1:6" x14ac:dyDescent="0.25">
      <c r="A149" s="105" t="s">
        <v>465</v>
      </c>
      <c r="B149" s="109" t="s">
        <v>466</v>
      </c>
      <c r="C149" s="109" t="s">
        <v>160</v>
      </c>
      <c r="D149" s="109" t="s">
        <v>168</v>
      </c>
      <c r="E149" s="109" t="s">
        <v>210</v>
      </c>
      <c r="F149" s="109" t="s">
        <v>211</v>
      </c>
    </row>
    <row r="150" spans="1:6" x14ac:dyDescent="0.25">
      <c r="A150" s="105" t="s">
        <v>467</v>
      </c>
      <c r="B150" s="108" t="s">
        <v>468</v>
      </c>
      <c r="C150" s="108" t="s">
        <v>167</v>
      </c>
      <c r="D150" s="108" t="s">
        <v>191</v>
      </c>
      <c r="E150" s="108" t="s">
        <v>182</v>
      </c>
      <c r="F150" s="108" t="s">
        <v>157</v>
      </c>
    </row>
    <row r="151" spans="1:6" x14ac:dyDescent="0.25">
      <c r="A151" s="105" t="s">
        <v>469</v>
      </c>
      <c r="B151" s="108" t="s">
        <v>470</v>
      </c>
      <c r="C151" s="109" t="s">
        <v>160</v>
      </c>
      <c r="D151" s="109" t="s">
        <v>181</v>
      </c>
      <c r="E151" s="109" t="s">
        <v>156</v>
      </c>
      <c r="F151" s="109" t="s">
        <v>157</v>
      </c>
    </row>
    <row r="152" spans="1:6" x14ac:dyDescent="0.25">
      <c r="A152" s="105" t="s">
        <v>471</v>
      </c>
      <c r="B152" s="108" t="s">
        <v>472</v>
      </c>
      <c r="C152" s="108" t="s">
        <v>167</v>
      </c>
      <c r="D152" s="108" t="s">
        <v>191</v>
      </c>
      <c r="E152" s="108" t="s">
        <v>182</v>
      </c>
      <c r="F152" s="108" t="s">
        <v>157</v>
      </c>
    </row>
    <row r="153" spans="1:6" x14ac:dyDescent="0.25">
      <c r="A153" s="105" t="s">
        <v>473</v>
      </c>
      <c r="B153" s="108" t="s">
        <v>474</v>
      </c>
      <c r="C153" s="109" t="s">
        <v>160</v>
      </c>
      <c r="D153" s="109" t="s">
        <v>178</v>
      </c>
      <c r="E153" s="109" t="s">
        <v>156</v>
      </c>
      <c r="F153" s="109" t="s">
        <v>157</v>
      </c>
    </row>
    <row r="154" spans="1:6" x14ac:dyDescent="0.25">
      <c r="A154" s="105" t="s">
        <v>475</v>
      </c>
      <c r="B154" s="108" t="s">
        <v>476</v>
      </c>
      <c r="C154" s="108" t="s">
        <v>177</v>
      </c>
      <c r="D154" s="108" t="s">
        <v>178</v>
      </c>
      <c r="E154" s="108" t="s">
        <v>169</v>
      </c>
      <c r="F154" s="108" t="s">
        <v>169</v>
      </c>
    </row>
    <row r="155" spans="1:6" x14ac:dyDescent="0.25">
      <c r="A155" s="105" t="s">
        <v>477</v>
      </c>
      <c r="B155" s="109" t="s">
        <v>478</v>
      </c>
      <c r="C155" s="109" t="s">
        <v>167</v>
      </c>
      <c r="D155" s="109" t="s">
        <v>163</v>
      </c>
      <c r="E155" s="109" t="s">
        <v>182</v>
      </c>
      <c r="F155" s="109" t="s">
        <v>157</v>
      </c>
    </row>
  </sheetData>
  <sheetProtection algorithmName="SHA-512" hashValue="5U3DRylESJnUSnuqrJjfzF2HG3dBYGK2K5SflvwQx2PndRva5DtUz0lSPC3fKv0KbrDI4kuz7EGXgf1k8ODl1A==" saltValue="XX+FFq3kJc2LdPrKK9/grg==" spinCount="100000" sheet="1" selectLockedCells="1" selectUnlockedCells="1"/>
  <sortState xmlns:xlrd2="http://schemas.microsoft.com/office/spreadsheetml/2017/richdata2" ref="A3:F155">
    <sortCondition ref="A3:A155"/>
  </sortState>
  <phoneticPr fontId="21"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A1E87-4898-4802-9DE1-F318AEFB18E7}">
  <dimension ref="A1:D16"/>
  <sheetViews>
    <sheetView workbookViewId="0"/>
  </sheetViews>
  <sheetFormatPr defaultRowHeight="14.5" x14ac:dyDescent="0.35"/>
  <cols>
    <col min="2" max="2" width="38.1796875" bestFit="1" customWidth="1"/>
    <col min="3" max="3" width="11" customWidth="1"/>
    <col min="4" max="4" width="16.1796875" bestFit="1" customWidth="1"/>
  </cols>
  <sheetData>
    <row r="1" spans="1:4" x14ac:dyDescent="0.35">
      <c r="A1" t="s">
        <v>479</v>
      </c>
    </row>
    <row r="3" spans="1:4" x14ac:dyDescent="0.35">
      <c r="D3" t="s">
        <v>480</v>
      </c>
    </row>
    <row r="4" spans="1:4" x14ac:dyDescent="0.35">
      <c r="B4" t="s">
        <v>481</v>
      </c>
      <c r="C4" t="b">
        <f>IF('1 - Governance'!D28=SUM('1 - Governance'!B28:C28),TRUE,FALSE)</f>
        <v>1</v>
      </c>
      <c r="D4" s="21">
        <f>'1 - Governance'!D28-SUM('1 - Governance'!B28:C28)</f>
        <v>0</v>
      </c>
    </row>
    <row r="5" spans="1:4" x14ac:dyDescent="0.35">
      <c r="B5" t="s">
        <v>482</v>
      </c>
      <c r="C5" t="b">
        <f>IF('2 - Spend'!F20=SUM('2 - Spend'!B20:E20),TRUE,FALSE)</f>
        <v>1</v>
      </c>
      <c r="D5" s="21">
        <f>'2 - Spend'!F20-SUM('2 - Spend'!B20:E20)</f>
        <v>0</v>
      </c>
    </row>
    <row r="6" spans="1:4" x14ac:dyDescent="0.35">
      <c r="B6" t="s">
        <v>483</v>
      </c>
      <c r="C6" t="e">
        <f>IF('2 - Spend'!#REF!=SUM('2 - Spend'!#REF!),TRUE,FALSE)</f>
        <v>#REF!</v>
      </c>
      <c r="D6" s="21" t="e">
        <f>'2 - Spend'!#REF!-SUM('2 - Spend'!#REF!)</f>
        <v>#REF!</v>
      </c>
    </row>
    <row r="7" spans="1:4" x14ac:dyDescent="0.35">
      <c r="B7" t="s">
        <v>484</v>
      </c>
      <c r="C7" t="b">
        <f>IF('2 - Spend'!G24=SUM('2 - Spend'!B24:F24),TRUE,FALSE)</f>
        <v>1</v>
      </c>
      <c r="D7" s="21">
        <f>'2 - Spend'!G24-SUM('2 - Spend'!B24:F24)</f>
        <v>0</v>
      </c>
    </row>
    <row r="8" spans="1:4" x14ac:dyDescent="0.35">
      <c r="B8" t="s">
        <v>485</v>
      </c>
      <c r="C8" t="b">
        <f>IF('2 - Spend'!E28=SUM('2 - Spend'!B28:D28),TRUE,FALSE)</f>
        <v>1</v>
      </c>
      <c r="D8" s="21">
        <f>'2 - Spend'!E28-SUM('2 - Spend'!B28:D28)</f>
        <v>0</v>
      </c>
    </row>
    <row r="12" spans="1:4" x14ac:dyDescent="0.35">
      <c r="D12" t="s">
        <v>480</v>
      </c>
    </row>
    <row r="13" spans="1:4" x14ac:dyDescent="0.35">
      <c r="B13" t="s">
        <v>486</v>
      </c>
      <c r="C13" s="111" t="b">
        <f>IF('2 - Spend'!$F$20='1 - Governance'!$B$28,TRUE,FALSE)</f>
        <v>1</v>
      </c>
      <c r="D13" s="110">
        <f>'2 - Spend'!F20-SUM('2 - Spend'!B20:E20)</f>
        <v>0</v>
      </c>
    </row>
    <row r="14" spans="1:4" x14ac:dyDescent="0.35">
      <c r="B14" t="s">
        <v>487</v>
      </c>
      <c r="C14" t="e">
        <f>IF('2 - Spend'!#REF!='1 - Governance'!$B$28,TRUE,FALSE)</f>
        <v>#REF!</v>
      </c>
      <c r="D14" s="110" t="e">
        <f>'2 - Spend'!#REF! - SUM('2 - Spend'!#REF!)</f>
        <v>#REF!</v>
      </c>
    </row>
    <row r="15" spans="1:4" x14ac:dyDescent="0.35">
      <c r="B15" t="s">
        <v>488</v>
      </c>
      <c r="C15" t="b">
        <f>IF('2 - Spend'!$G$24='1 - Governance'!$B$28,TRUE,FALSE)</f>
        <v>1</v>
      </c>
      <c r="D15" s="110">
        <f>'2 - Spend'!G24-SUM('2 - Spend'!B24:F24)</f>
        <v>0</v>
      </c>
    </row>
    <row r="16" spans="1:4" x14ac:dyDescent="0.35">
      <c r="B16" t="s">
        <v>489</v>
      </c>
      <c r="C16" t="b">
        <f>IF('2 - Spend'!$E$28='1 - Governance'!$B$28,TRUE,FALSE)</f>
        <v>1</v>
      </c>
      <c r="D16" s="110">
        <f>'2 - Spend'!E28-SUM('2 - Spend'!B28:D28)</f>
        <v>0</v>
      </c>
    </row>
  </sheetData>
  <sheetProtection algorithmName="SHA-512" hashValue="uH8RzMcH03FsCXPB17eMNN1M89sQfudZhC97ekgjUK5gzrFErdQHBkzOKjBco5UxXaYLC47QhUv7FIixLTwMaw==" saltValue="IIT5SKqy7nG41RYpe/5pig==" spinCount="100000" sheet="1" selectLockedCells="1" selectUnlockedCell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56CC-3D2C-463F-8D7F-2F88A00FF226}">
  <dimension ref="A4:C157"/>
  <sheetViews>
    <sheetView topLeftCell="A33" workbookViewId="0">
      <selection activeCell="A52" sqref="A52"/>
    </sheetView>
  </sheetViews>
  <sheetFormatPr defaultRowHeight="14.5" x14ac:dyDescent="0.35"/>
  <cols>
    <col min="1" max="1" width="32.453125" customWidth="1"/>
    <col min="2" max="2" width="16.1796875" customWidth="1"/>
    <col min="3" max="3" width="18.54296875" customWidth="1"/>
  </cols>
  <sheetData>
    <row r="4" spans="1:3" x14ac:dyDescent="0.35">
      <c r="A4" t="s">
        <v>490</v>
      </c>
      <c r="B4" t="s">
        <v>22</v>
      </c>
      <c r="C4" t="s">
        <v>491</v>
      </c>
    </row>
    <row r="5" spans="1:3" x14ac:dyDescent="0.35">
      <c r="A5" t="s">
        <v>165</v>
      </c>
      <c r="B5" t="s">
        <v>166</v>
      </c>
      <c r="C5" s="166">
        <v>1704062.54</v>
      </c>
    </row>
    <row r="6" spans="1:3" x14ac:dyDescent="0.35">
      <c r="A6" t="s">
        <v>170</v>
      </c>
      <c r="B6" t="s">
        <v>171</v>
      </c>
      <c r="C6" s="166">
        <v>2117581.63</v>
      </c>
    </row>
    <row r="7" spans="1:3" x14ac:dyDescent="0.35">
      <c r="A7" t="s">
        <v>179</v>
      </c>
      <c r="B7" t="s">
        <v>180</v>
      </c>
      <c r="C7" s="166">
        <v>2852605.05</v>
      </c>
    </row>
    <row r="8" spans="1:3" x14ac:dyDescent="0.35">
      <c r="A8" t="s">
        <v>183</v>
      </c>
      <c r="B8" t="s">
        <v>184</v>
      </c>
      <c r="C8" s="166">
        <v>3077022.06</v>
      </c>
    </row>
    <row r="9" spans="1:3" x14ac:dyDescent="0.35">
      <c r="A9" t="s">
        <v>187</v>
      </c>
      <c r="B9" t="s">
        <v>188</v>
      </c>
      <c r="C9" s="166">
        <v>4676480.62</v>
      </c>
    </row>
    <row r="10" spans="1:3" x14ac:dyDescent="0.35">
      <c r="A10" t="s">
        <v>189</v>
      </c>
      <c r="B10" t="s">
        <v>190</v>
      </c>
      <c r="C10" s="166">
        <v>978995.91</v>
      </c>
    </row>
    <row r="11" spans="1:3" x14ac:dyDescent="0.35">
      <c r="A11" t="s">
        <v>196</v>
      </c>
      <c r="B11" t="s">
        <v>197</v>
      </c>
      <c r="C11" s="166">
        <v>3772322.52</v>
      </c>
    </row>
    <row r="12" spans="1:3" x14ac:dyDescent="0.35">
      <c r="A12" t="s">
        <v>198</v>
      </c>
      <c r="B12" t="s">
        <v>199</v>
      </c>
      <c r="C12" s="166">
        <v>7120318.5599999996</v>
      </c>
    </row>
    <row r="13" spans="1:3" x14ac:dyDescent="0.35">
      <c r="A13" t="s">
        <v>202</v>
      </c>
      <c r="B13" t="s">
        <v>203</v>
      </c>
      <c r="C13" s="166">
        <v>4228502.0999999996</v>
      </c>
    </row>
    <row r="14" spans="1:3" x14ac:dyDescent="0.35">
      <c r="A14" t="s">
        <v>208</v>
      </c>
      <c r="B14" t="s">
        <v>209</v>
      </c>
      <c r="C14" s="167">
        <v>6312154.4500000002</v>
      </c>
    </row>
    <row r="15" spans="1:3" x14ac:dyDescent="0.35">
      <c r="A15" t="s">
        <v>214</v>
      </c>
      <c r="B15" t="s">
        <v>215</v>
      </c>
      <c r="C15" s="166">
        <v>2613873.5699999998</v>
      </c>
    </row>
    <row r="16" spans="1:3" x14ac:dyDescent="0.35">
      <c r="A16" t="s">
        <v>216</v>
      </c>
      <c r="B16" t="s">
        <v>217</v>
      </c>
      <c r="C16" s="166">
        <v>3884294.39</v>
      </c>
    </row>
    <row r="17" spans="1:3" x14ac:dyDescent="0.35">
      <c r="A17" t="s">
        <v>218</v>
      </c>
      <c r="B17" t="s">
        <v>219</v>
      </c>
      <c r="C17" s="166">
        <v>4036140.64</v>
      </c>
    </row>
    <row r="18" spans="1:3" x14ac:dyDescent="0.35">
      <c r="A18" t="s">
        <v>222</v>
      </c>
      <c r="B18" t="s">
        <v>223</v>
      </c>
      <c r="C18" s="166">
        <v>6268990.2599999998</v>
      </c>
    </row>
    <row r="19" spans="1:3" x14ac:dyDescent="0.35">
      <c r="A19" t="s">
        <v>225</v>
      </c>
      <c r="B19" t="s">
        <v>226</v>
      </c>
      <c r="C19" s="166">
        <v>7981469.9299999997</v>
      </c>
    </row>
    <row r="20" spans="1:3" x14ac:dyDescent="0.35">
      <c r="A20" t="s">
        <v>232</v>
      </c>
      <c r="B20" t="s">
        <v>233</v>
      </c>
      <c r="C20" s="166">
        <v>3820047.17</v>
      </c>
    </row>
    <row r="21" spans="1:3" x14ac:dyDescent="0.35">
      <c r="A21" t="s">
        <v>234</v>
      </c>
      <c r="B21" t="s">
        <v>235</v>
      </c>
      <c r="C21" s="166">
        <v>1610640.1</v>
      </c>
    </row>
    <row r="22" spans="1:3" x14ac:dyDescent="0.35">
      <c r="A22" t="s">
        <v>237</v>
      </c>
      <c r="B22" t="s">
        <v>238</v>
      </c>
      <c r="C22" s="166">
        <v>3920987.8</v>
      </c>
    </row>
    <row r="23" spans="1:3" x14ac:dyDescent="0.35">
      <c r="A23" t="s">
        <v>239</v>
      </c>
      <c r="B23" t="s">
        <v>240</v>
      </c>
      <c r="C23" s="167">
        <v>9524532.1300000008</v>
      </c>
    </row>
    <row r="24" spans="1:3" x14ac:dyDescent="0.35">
      <c r="A24" t="s">
        <v>241</v>
      </c>
      <c r="B24" t="s">
        <v>242</v>
      </c>
      <c r="C24" s="167">
        <v>8926693.7699999996</v>
      </c>
    </row>
    <row r="25" spans="1:3" x14ac:dyDescent="0.35">
      <c r="A25" t="s">
        <v>245</v>
      </c>
      <c r="B25" t="s">
        <v>246</v>
      </c>
      <c r="C25" s="166">
        <v>4044766.17</v>
      </c>
    </row>
    <row r="26" spans="1:3" x14ac:dyDescent="0.35">
      <c r="A26" t="s">
        <v>249</v>
      </c>
      <c r="B26" t="s">
        <v>250</v>
      </c>
      <c r="C26" s="166">
        <v>8241486.7999999998</v>
      </c>
    </row>
    <row r="27" spans="1:3" x14ac:dyDescent="0.35">
      <c r="A27" t="s">
        <v>253</v>
      </c>
      <c r="B27" t="s">
        <v>254</v>
      </c>
      <c r="C27" s="166">
        <v>3633918.75</v>
      </c>
    </row>
    <row r="28" spans="1:3" x14ac:dyDescent="0.35">
      <c r="A28" t="s">
        <v>255</v>
      </c>
      <c r="B28" t="s">
        <v>256</v>
      </c>
      <c r="C28" s="167">
        <v>6867965.8799999999</v>
      </c>
    </row>
    <row r="29" spans="1:3" x14ac:dyDescent="0.35">
      <c r="A29" t="s">
        <v>259</v>
      </c>
      <c r="B29" t="s">
        <v>260</v>
      </c>
      <c r="C29" s="167">
        <v>16631626.560000001</v>
      </c>
    </row>
    <row r="30" spans="1:3" x14ac:dyDescent="0.35">
      <c r="A30" t="s">
        <v>263</v>
      </c>
      <c r="B30" t="s">
        <v>264</v>
      </c>
      <c r="C30" s="167">
        <v>6507891.9000000004</v>
      </c>
    </row>
    <row r="31" spans="1:3" x14ac:dyDescent="0.35">
      <c r="A31" t="s">
        <v>269</v>
      </c>
      <c r="B31" t="s">
        <v>270</v>
      </c>
      <c r="C31" s="166">
        <v>2287475.71</v>
      </c>
    </row>
    <row r="32" spans="1:3" x14ac:dyDescent="0.35">
      <c r="A32" t="s">
        <v>273</v>
      </c>
      <c r="B32" t="s">
        <v>274</v>
      </c>
      <c r="C32" s="167">
        <v>12556062.75</v>
      </c>
    </row>
    <row r="33" spans="1:3" x14ac:dyDescent="0.35">
      <c r="A33" t="s">
        <v>279</v>
      </c>
      <c r="B33" t="s">
        <v>280</v>
      </c>
      <c r="C33" s="166">
        <v>1750170.48</v>
      </c>
    </row>
    <row r="34" spans="1:3" x14ac:dyDescent="0.35">
      <c r="A34" t="s">
        <v>283</v>
      </c>
      <c r="B34" t="s">
        <v>284</v>
      </c>
      <c r="C34" s="166">
        <v>2343383.67</v>
      </c>
    </row>
    <row r="35" spans="1:3" x14ac:dyDescent="0.35">
      <c r="A35" t="s">
        <v>285</v>
      </c>
      <c r="B35" t="s">
        <v>286</v>
      </c>
      <c r="C35" s="167">
        <v>10878081.02</v>
      </c>
    </row>
    <row r="36" spans="1:3" x14ac:dyDescent="0.35">
      <c r="A36" t="s">
        <v>291</v>
      </c>
      <c r="B36" t="s">
        <v>292</v>
      </c>
      <c r="C36" s="166">
        <v>1994369.25</v>
      </c>
    </row>
    <row r="37" spans="1:3" x14ac:dyDescent="0.35">
      <c r="A37" t="s">
        <v>293</v>
      </c>
      <c r="B37" t="s">
        <v>294</v>
      </c>
      <c r="C37" s="166">
        <v>19616.46</v>
      </c>
    </row>
    <row r="38" spans="1:3" x14ac:dyDescent="0.35">
      <c r="A38" t="s">
        <v>299</v>
      </c>
      <c r="B38" t="s">
        <v>300</v>
      </c>
      <c r="C38" s="167">
        <v>19502405.120000001</v>
      </c>
    </row>
    <row r="39" spans="1:3" x14ac:dyDescent="0.35">
      <c r="A39" t="s">
        <v>301</v>
      </c>
      <c r="B39" t="s">
        <v>302</v>
      </c>
      <c r="C39" s="166">
        <v>5354902.41</v>
      </c>
    </row>
    <row r="40" spans="1:3" x14ac:dyDescent="0.35">
      <c r="A40" t="s">
        <v>311</v>
      </c>
      <c r="B40" t="s">
        <v>312</v>
      </c>
      <c r="C40" s="167">
        <v>17057602.210000001</v>
      </c>
    </row>
    <row r="41" spans="1:3" x14ac:dyDescent="0.35">
      <c r="A41" t="s">
        <v>315</v>
      </c>
      <c r="B41" t="s">
        <v>316</v>
      </c>
      <c r="C41" s="166">
        <v>6044133.1200000001</v>
      </c>
    </row>
    <row r="42" spans="1:3" x14ac:dyDescent="0.35">
      <c r="A42" t="s">
        <v>317</v>
      </c>
      <c r="B42" t="s">
        <v>318</v>
      </c>
      <c r="C42" s="167">
        <v>6380211.0700000003</v>
      </c>
    </row>
    <row r="43" spans="1:3" x14ac:dyDescent="0.35">
      <c r="A43" t="s">
        <v>321</v>
      </c>
      <c r="B43" t="s">
        <v>322</v>
      </c>
      <c r="C43" s="167">
        <v>9631345.4000000004</v>
      </c>
    </row>
    <row r="44" spans="1:3" x14ac:dyDescent="0.35">
      <c r="A44" t="s">
        <v>325</v>
      </c>
      <c r="B44" t="s">
        <v>326</v>
      </c>
      <c r="C44" s="166">
        <v>3224041.19</v>
      </c>
    </row>
    <row r="45" spans="1:3" x14ac:dyDescent="0.35">
      <c r="A45" t="s">
        <v>333</v>
      </c>
      <c r="B45" t="s">
        <v>334</v>
      </c>
      <c r="C45" s="166">
        <v>2914447.24</v>
      </c>
    </row>
    <row r="46" spans="1:3" x14ac:dyDescent="0.35">
      <c r="A46" t="s">
        <v>335</v>
      </c>
      <c r="B46" t="s">
        <v>336</v>
      </c>
      <c r="C46" s="166">
        <v>3159257.14</v>
      </c>
    </row>
    <row r="47" spans="1:3" x14ac:dyDescent="0.35">
      <c r="A47" t="s">
        <v>341</v>
      </c>
      <c r="B47" t="s">
        <v>342</v>
      </c>
      <c r="C47" s="167">
        <v>11802922.140000001</v>
      </c>
    </row>
    <row r="48" spans="1:3" x14ac:dyDescent="0.35">
      <c r="A48" t="s">
        <v>343</v>
      </c>
      <c r="B48" t="s">
        <v>344</v>
      </c>
      <c r="C48" s="166">
        <v>2748862.64</v>
      </c>
    </row>
    <row r="49" spans="1:3" x14ac:dyDescent="0.35">
      <c r="A49" t="s">
        <v>345</v>
      </c>
      <c r="B49" t="s">
        <v>346</v>
      </c>
      <c r="C49" s="166">
        <v>2333321.69</v>
      </c>
    </row>
    <row r="50" spans="1:3" x14ac:dyDescent="0.35">
      <c r="A50" t="s">
        <v>349</v>
      </c>
      <c r="B50" t="s">
        <v>350</v>
      </c>
      <c r="C50" s="166">
        <v>2305042.89</v>
      </c>
    </row>
    <row r="51" spans="1:3" x14ac:dyDescent="0.35">
      <c r="A51" t="s">
        <v>353</v>
      </c>
      <c r="B51" t="s">
        <v>354</v>
      </c>
      <c r="C51" s="167">
        <v>6234826.7000000002</v>
      </c>
    </row>
    <row r="52" spans="1:3" x14ac:dyDescent="0.35">
      <c r="A52" t="s">
        <v>347</v>
      </c>
      <c r="B52" t="s">
        <v>348</v>
      </c>
      <c r="C52" s="166">
        <v>4345356.05</v>
      </c>
    </row>
    <row r="53" spans="1:3" x14ac:dyDescent="0.35">
      <c r="A53" t="s">
        <v>355</v>
      </c>
      <c r="B53" t="s">
        <v>356</v>
      </c>
      <c r="C53" s="166">
        <v>4371507.9800000004</v>
      </c>
    </row>
    <row r="54" spans="1:3" x14ac:dyDescent="0.35">
      <c r="A54" t="s">
        <v>357</v>
      </c>
      <c r="B54" t="s">
        <v>358</v>
      </c>
      <c r="C54" s="167">
        <v>9951700.5199999996</v>
      </c>
    </row>
    <row r="55" spans="1:3" x14ac:dyDescent="0.35">
      <c r="A55" t="s">
        <v>361</v>
      </c>
      <c r="B55" t="s">
        <v>362</v>
      </c>
      <c r="C55" s="167">
        <v>5924114.1399999997</v>
      </c>
    </row>
    <row r="56" spans="1:3" x14ac:dyDescent="0.35">
      <c r="A56" t="s">
        <v>363</v>
      </c>
      <c r="B56" t="s">
        <v>364</v>
      </c>
      <c r="C56" s="166">
        <v>3215867.26</v>
      </c>
    </row>
    <row r="57" spans="1:3" x14ac:dyDescent="0.35">
      <c r="A57" t="s">
        <v>365</v>
      </c>
      <c r="B57" t="s">
        <v>366</v>
      </c>
      <c r="C57" s="166">
        <v>4044511.26</v>
      </c>
    </row>
    <row r="58" spans="1:3" x14ac:dyDescent="0.35">
      <c r="A58" t="s">
        <v>367</v>
      </c>
      <c r="B58" t="s">
        <v>368</v>
      </c>
      <c r="C58" s="166">
        <v>3327922.34</v>
      </c>
    </row>
    <row r="59" spans="1:3" x14ac:dyDescent="0.35">
      <c r="A59" t="s">
        <v>369</v>
      </c>
      <c r="B59" t="s">
        <v>370</v>
      </c>
      <c r="C59" s="166">
        <v>1992735.18</v>
      </c>
    </row>
    <row r="60" spans="1:3" x14ac:dyDescent="0.35">
      <c r="A60" t="s">
        <v>373</v>
      </c>
      <c r="B60" t="s">
        <v>374</v>
      </c>
      <c r="C60" s="166">
        <v>2284833.3199999998</v>
      </c>
    </row>
    <row r="61" spans="1:3" x14ac:dyDescent="0.35">
      <c r="A61" t="s">
        <v>381</v>
      </c>
      <c r="B61" t="s">
        <v>382</v>
      </c>
      <c r="C61" s="166">
        <v>277361.84000000003</v>
      </c>
    </row>
    <row r="62" spans="1:3" x14ac:dyDescent="0.35">
      <c r="A62" t="s">
        <v>391</v>
      </c>
      <c r="B62" t="s">
        <v>392</v>
      </c>
      <c r="C62" s="166">
        <v>3681439.41</v>
      </c>
    </row>
    <row r="63" spans="1:3" x14ac:dyDescent="0.35">
      <c r="A63" t="s">
        <v>393</v>
      </c>
      <c r="B63" t="s">
        <v>394</v>
      </c>
      <c r="C63" s="166">
        <v>2075646.35</v>
      </c>
    </row>
    <row r="64" spans="1:3" x14ac:dyDescent="0.35">
      <c r="A64" t="s">
        <v>397</v>
      </c>
      <c r="B64" t="s">
        <v>398</v>
      </c>
      <c r="C64" s="167">
        <v>6733369</v>
      </c>
    </row>
    <row r="65" spans="1:3" x14ac:dyDescent="0.35">
      <c r="A65" t="s">
        <v>399</v>
      </c>
      <c r="B65" t="s">
        <v>400</v>
      </c>
      <c r="C65" s="166">
        <v>2485111.88</v>
      </c>
    </row>
    <row r="66" spans="1:3" x14ac:dyDescent="0.35">
      <c r="A66" t="s">
        <v>403</v>
      </c>
      <c r="B66" t="s">
        <v>404</v>
      </c>
      <c r="C66" s="166">
        <v>3917400.85</v>
      </c>
    </row>
    <row r="67" spans="1:3" x14ac:dyDescent="0.35">
      <c r="A67" t="s">
        <v>405</v>
      </c>
      <c r="B67" t="s">
        <v>406</v>
      </c>
      <c r="C67" s="166">
        <v>2490509.48</v>
      </c>
    </row>
    <row r="68" spans="1:3" x14ac:dyDescent="0.35">
      <c r="A68" t="s">
        <v>411</v>
      </c>
      <c r="B68" t="s">
        <v>412</v>
      </c>
      <c r="C68" s="167">
        <v>9705127.3399999999</v>
      </c>
    </row>
    <row r="69" spans="1:3" x14ac:dyDescent="0.35">
      <c r="A69" t="s">
        <v>415</v>
      </c>
      <c r="B69" t="s">
        <v>416</v>
      </c>
      <c r="C69" s="166">
        <v>2971302.82</v>
      </c>
    </row>
    <row r="70" spans="1:3" x14ac:dyDescent="0.35">
      <c r="A70" t="s">
        <v>417</v>
      </c>
      <c r="B70" t="s">
        <v>418</v>
      </c>
      <c r="C70" s="166">
        <v>4735267.57</v>
      </c>
    </row>
    <row r="71" spans="1:3" x14ac:dyDescent="0.35">
      <c r="A71" t="s">
        <v>419</v>
      </c>
      <c r="B71" t="s">
        <v>420</v>
      </c>
      <c r="C71" s="167">
        <v>8999226.3000000007</v>
      </c>
    </row>
    <row r="72" spans="1:3" x14ac:dyDescent="0.35">
      <c r="A72" t="s">
        <v>423</v>
      </c>
      <c r="B72" t="s">
        <v>424</v>
      </c>
      <c r="C72" s="167">
        <v>9324930.2899999991</v>
      </c>
    </row>
    <row r="73" spans="1:3" x14ac:dyDescent="0.35">
      <c r="A73" t="s">
        <v>427</v>
      </c>
      <c r="B73" t="s">
        <v>428</v>
      </c>
      <c r="C73" s="166">
        <v>2670751.62</v>
      </c>
    </row>
    <row r="74" spans="1:3" x14ac:dyDescent="0.35">
      <c r="A74" t="s">
        <v>431</v>
      </c>
      <c r="B74" t="s">
        <v>432</v>
      </c>
      <c r="C74" s="166">
        <v>2669344.19</v>
      </c>
    </row>
    <row r="75" spans="1:3" x14ac:dyDescent="0.35">
      <c r="A75" t="s">
        <v>329</v>
      </c>
      <c r="B75" t="s">
        <v>330</v>
      </c>
      <c r="C75" s="166">
        <v>3987524.06</v>
      </c>
    </row>
    <row r="76" spans="1:3" x14ac:dyDescent="0.35">
      <c r="A76" t="s">
        <v>433</v>
      </c>
      <c r="B76" t="s">
        <v>434</v>
      </c>
      <c r="C76" s="166">
        <v>2282470.9700000002</v>
      </c>
    </row>
    <row r="77" spans="1:3" x14ac:dyDescent="0.35">
      <c r="A77" t="s">
        <v>435</v>
      </c>
      <c r="B77" t="s">
        <v>436</v>
      </c>
      <c r="C77" s="166">
        <v>2177279.7000000002</v>
      </c>
    </row>
    <row r="78" spans="1:3" x14ac:dyDescent="0.35">
      <c r="A78" t="s">
        <v>449</v>
      </c>
      <c r="B78" t="s">
        <v>450</v>
      </c>
      <c r="C78" s="166">
        <v>2539279.84</v>
      </c>
    </row>
    <row r="79" spans="1:3" x14ac:dyDescent="0.35">
      <c r="A79" t="s">
        <v>451</v>
      </c>
      <c r="B79" t="s">
        <v>452</v>
      </c>
      <c r="C79" s="167">
        <v>6121054.1200000001</v>
      </c>
    </row>
    <row r="80" spans="1:3" x14ac:dyDescent="0.35">
      <c r="A80" t="s">
        <v>453</v>
      </c>
      <c r="B80" t="s">
        <v>454</v>
      </c>
      <c r="C80" s="166">
        <v>1224651.8400000001</v>
      </c>
    </row>
    <row r="81" spans="1:3" x14ac:dyDescent="0.35">
      <c r="A81" t="s">
        <v>457</v>
      </c>
      <c r="B81" t="s">
        <v>458</v>
      </c>
      <c r="C81" s="167">
        <v>8583868.6099999994</v>
      </c>
    </row>
    <row r="82" spans="1:3" x14ac:dyDescent="0.35">
      <c r="A82" t="s">
        <v>465</v>
      </c>
      <c r="B82" t="s">
        <v>466</v>
      </c>
      <c r="C82" s="166">
        <v>4809175.9000000004</v>
      </c>
    </row>
    <row r="83" spans="1:3" x14ac:dyDescent="0.35">
      <c r="A83" t="s">
        <v>467</v>
      </c>
      <c r="B83" t="s">
        <v>468</v>
      </c>
      <c r="C83" s="166">
        <v>1036165.47</v>
      </c>
    </row>
    <row r="84" spans="1:3" x14ac:dyDescent="0.35">
      <c r="A84" t="s">
        <v>471</v>
      </c>
      <c r="B84" t="s">
        <v>472</v>
      </c>
      <c r="C84" s="166">
        <v>926307.42</v>
      </c>
    </row>
    <row r="85" spans="1:3" x14ac:dyDescent="0.35">
      <c r="A85" t="s">
        <v>475</v>
      </c>
      <c r="B85" t="s">
        <v>476</v>
      </c>
      <c r="C85" s="167">
        <v>6960240.5599999996</v>
      </c>
    </row>
    <row r="86" spans="1:3" x14ac:dyDescent="0.35">
      <c r="A86" t="s">
        <v>477</v>
      </c>
      <c r="B86" t="s">
        <v>478</v>
      </c>
      <c r="C86" s="166">
        <v>1829279.34</v>
      </c>
    </row>
    <row r="87" spans="1:3" x14ac:dyDescent="0.35">
      <c r="A87" t="s">
        <v>185</v>
      </c>
      <c r="B87" t="s">
        <v>186</v>
      </c>
      <c r="C87" s="166">
        <v>4900225.4000000004</v>
      </c>
    </row>
    <row r="88" spans="1:3" x14ac:dyDescent="0.35">
      <c r="A88" t="s">
        <v>204</v>
      </c>
      <c r="B88" t="s">
        <v>205</v>
      </c>
      <c r="C88" s="166">
        <v>2703982.04</v>
      </c>
    </row>
    <row r="89" spans="1:3" x14ac:dyDescent="0.35">
      <c r="A89" t="s">
        <v>327</v>
      </c>
      <c r="B89" t="s">
        <v>328</v>
      </c>
      <c r="C89" s="166">
        <v>11373508.539999999</v>
      </c>
    </row>
    <row r="90" spans="1:3" x14ac:dyDescent="0.35">
      <c r="A90" t="s">
        <v>359</v>
      </c>
      <c r="B90" t="s">
        <v>360</v>
      </c>
      <c r="C90" s="166">
        <v>4264066.4400000004</v>
      </c>
    </row>
    <row r="91" spans="1:3" x14ac:dyDescent="0.35">
      <c r="A91" t="s">
        <v>377</v>
      </c>
      <c r="B91" t="s">
        <v>378</v>
      </c>
      <c r="C91" s="166">
        <v>4119569.63</v>
      </c>
    </row>
    <row r="92" spans="1:3" x14ac:dyDescent="0.35">
      <c r="A92" t="s">
        <v>383</v>
      </c>
      <c r="B92" t="s">
        <v>384</v>
      </c>
      <c r="C92" s="166">
        <v>4818416</v>
      </c>
    </row>
    <row r="93" spans="1:3" x14ac:dyDescent="0.35">
      <c r="A93" t="s">
        <v>413</v>
      </c>
      <c r="B93" t="s">
        <v>414</v>
      </c>
      <c r="C93" s="166">
        <v>3812451.89</v>
      </c>
    </row>
    <row r="94" spans="1:3" x14ac:dyDescent="0.35">
      <c r="A94" t="s">
        <v>429</v>
      </c>
      <c r="B94" t="s">
        <v>430</v>
      </c>
      <c r="C94" s="166">
        <v>3920943.6</v>
      </c>
    </row>
    <row r="95" spans="1:3" x14ac:dyDescent="0.35">
      <c r="A95" t="s">
        <v>439</v>
      </c>
      <c r="B95" t="s">
        <v>440</v>
      </c>
      <c r="C95" s="166">
        <v>2569812.98</v>
      </c>
    </row>
    <row r="96" spans="1:3" x14ac:dyDescent="0.35">
      <c r="A96" t="s">
        <v>463</v>
      </c>
      <c r="B96" t="s">
        <v>464</v>
      </c>
      <c r="C96" s="166">
        <v>4967054.28</v>
      </c>
    </row>
    <row r="97" spans="1:3" x14ac:dyDescent="0.35">
      <c r="A97" t="s">
        <v>307</v>
      </c>
      <c r="B97" t="s">
        <v>308</v>
      </c>
      <c r="C97" s="166">
        <v>3282052.24</v>
      </c>
    </row>
    <row r="98" spans="1:3" x14ac:dyDescent="0.35">
      <c r="A98" t="s">
        <v>323</v>
      </c>
      <c r="B98" t="s">
        <v>324</v>
      </c>
      <c r="C98" s="166">
        <v>10670030.84</v>
      </c>
    </row>
    <row r="99" spans="1:3" x14ac:dyDescent="0.35">
      <c r="A99" t="s">
        <v>409</v>
      </c>
      <c r="B99" t="s">
        <v>410</v>
      </c>
      <c r="C99" s="166">
        <v>3136458.48</v>
      </c>
    </row>
    <row r="100" spans="1:3" x14ac:dyDescent="0.35">
      <c r="A100" t="s">
        <v>387</v>
      </c>
      <c r="B100" t="s">
        <v>388</v>
      </c>
      <c r="C100" s="166">
        <v>4291811.2699999996</v>
      </c>
    </row>
    <row r="101" spans="1:3" x14ac:dyDescent="0.35">
      <c r="A101" t="s">
        <v>469</v>
      </c>
      <c r="B101" t="s">
        <v>470</v>
      </c>
      <c r="C101" s="166">
        <v>5374380.1799999997</v>
      </c>
    </row>
    <row r="102" spans="1:3" x14ac:dyDescent="0.35">
      <c r="A102" t="s">
        <v>161</v>
      </c>
      <c r="B102" t="s">
        <v>162</v>
      </c>
      <c r="C102" s="166">
        <v>4144032.92</v>
      </c>
    </row>
    <row r="103" spans="1:3" x14ac:dyDescent="0.35">
      <c r="A103" t="s">
        <v>243</v>
      </c>
      <c r="B103" t="s">
        <v>244</v>
      </c>
      <c r="C103" s="166">
        <v>5268505.04</v>
      </c>
    </row>
    <row r="104" spans="1:3" x14ac:dyDescent="0.35">
      <c r="A104" t="s">
        <v>379</v>
      </c>
      <c r="B104" t="s">
        <v>380</v>
      </c>
      <c r="C104" s="166">
        <v>4386841.25</v>
      </c>
    </row>
    <row r="105" spans="1:3" x14ac:dyDescent="0.35">
      <c r="A105" t="s">
        <v>389</v>
      </c>
      <c r="B105" t="s">
        <v>390</v>
      </c>
      <c r="C105" s="166">
        <v>9171588.0399999991</v>
      </c>
    </row>
    <row r="106" spans="1:3" x14ac:dyDescent="0.35">
      <c r="A106" t="s">
        <v>261</v>
      </c>
      <c r="B106" t="s">
        <v>262</v>
      </c>
      <c r="C106" s="166">
        <v>3237005.76</v>
      </c>
    </row>
    <row r="107" spans="1:3" x14ac:dyDescent="0.35">
      <c r="A107" t="s">
        <v>337</v>
      </c>
      <c r="B107" t="s">
        <v>338</v>
      </c>
      <c r="C107" s="166">
        <v>5108350.7300000004</v>
      </c>
    </row>
    <row r="108" spans="1:3" x14ac:dyDescent="0.35">
      <c r="A108" t="s">
        <v>351</v>
      </c>
      <c r="B108" t="s">
        <v>352</v>
      </c>
      <c r="C108" s="166">
        <v>2837573.76</v>
      </c>
    </row>
    <row r="109" spans="1:3" x14ac:dyDescent="0.35">
      <c r="A109" t="s">
        <v>401</v>
      </c>
      <c r="B109" t="s">
        <v>402</v>
      </c>
      <c r="C109" s="166">
        <v>2617011.1</v>
      </c>
    </row>
    <row r="110" spans="1:3" x14ac:dyDescent="0.35">
      <c r="A110" t="s">
        <v>421</v>
      </c>
      <c r="B110" t="s">
        <v>422</v>
      </c>
      <c r="C110" s="166">
        <v>4712073.49</v>
      </c>
    </row>
    <row r="111" spans="1:3" x14ac:dyDescent="0.35">
      <c r="A111" t="s">
        <v>175</v>
      </c>
      <c r="B111" t="s">
        <v>176</v>
      </c>
      <c r="C111" s="166">
        <v>22543995.719999999</v>
      </c>
    </row>
    <row r="112" spans="1:3" x14ac:dyDescent="0.35">
      <c r="A112" t="s">
        <v>228</v>
      </c>
      <c r="B112" t="s">
        <v>229</v>
      </c>
      <c r="C112" s="166">
        <v>5682596.0800000001</v>
      </c>
    </row>
    <row r="113" spans="1:3" x14ac:dyDescent="0.35">
      <c r="A113" t="s">
        <v>247</v>
      </c>
      <c r="B113" t="s">
        <v>248</v>
      </c>
      <c r="C113" s="166">
        <v>4627399.41</v>
      </c>
    </row>
    <row r="114" spans="1:3" x14ac:dyDescent="0.35">
      <c r="A114" t="s">
        <v>385</v>
      </c>
      <c r="B114" t="s">
        <v>386</v>
      </c>
      <c r="C114" s="166">
        <v>6118313.9500000002</v>
      </c>
    </row>
    <row r="115" spans="1:3" x14ac:dyDescent="0.35">
      <c r="A115" t="s">
        <v>395</v>
      </c>
      <c r="B115" t="s">
        <v>396</v>
      </c>
      <c r="C115" s="166">
        <v>2482191.04</v>
      </c>
    </row>
    <row r="116" spans="1:3" x14ac:dyDescent="0.35">
      <c r="A116" t="s">
        <v>443</v>
      </c>
      <c r="B116" t="s">
        <v>444</v>
      </c>
      <c r="C116" s="166">
        <v>4969831.74</v>
      </c>
    </row>
    <row r="117" spans="1:3" x14ac:dyDescent="0.35">
      <c r="A117" t="s">
        <v>473</v>
      </c>
      <c r="B117" t="s">
        <v>474</v>
      </c>
      <c r="C117" s="166">
        <v>4638605.51</v>
      </c>
    </row>
    <row r="118" spans="1:3" x14ac:dyDescent="0.35">
      <c r="A118" t="s">
        <v>192</v>
      </c>
      <c r="B118" t="s">
        <v>193</v>
      </c>
      <c r="C118" s="166">
        <v>10036365.73</v>
      </c>
    </row>
    <row r="119" spans="1:3" x14ac:dyDescent="0.35">
      <c r="A119" t="s">
        <v>206</v>
      </c>
      <c r="B119" t="s">
        <v>207</v>
      </c>
      <c r="C119" s="166">
        <v>3230614.18</v>
      </c>
    </row>
    <row r="120" spans="1:3" x14ac:dyDescent="0.35">
      <c r="A120" t="s">
        <v>305</v>
      </c>
      <c r="B120" t="s">
        <v>306</v>
      </c>
      <c r="C120" s="166">
        <v>6526116.0700000003</v>
      </c>
    </row>
    <row r="121" spans="1:3" x14ac:dyDescent="0.35">
      <c r="A121" t="s">
        <v>313</v>
      </c>
      <c r="B121" t="s">
        <v>314</v>
      </c>
      <c r="C121" s="166">
        <v>12511156.609999999</v>
      </c>
    </row>
    <row r="122" spans="1:3" x14ac:dyDescent="0.35">
      <c r="A122" t="s">
        <v>441</v>
      </c>
      <c r="B122" t="s">
        <v>442</v>
      </c>
      <c r="C122" s="166">
        <v>5507590.8799999999</v>
      </c>
    </row>
    <row r="123" spans="1:3" x14ac:dyDescent="0.35">
      <c r="A123" t="s">
        <v>220</v>
      </c>
      <c r="B123" t="s">
        <v>221</v>
      </c>
      <c r="C123" s="166">
        <v>111177.12</v>
      </c>
    </row>
    <row r="124" spans="1:3" x14ac:dyDescent="0.35">
      <c r="A124" t="s">
        <v>212</v>
      </c>
      <c r="B124" t="s">
        <v>213</v>
      </c>
      <c r="C124" s="166">
        <v>3537157.88</v>
      </c>
    </row>
    <row r="125" spans="1:3" x14ac:dyDescent="0.35">
      <c r="A125" t="s">
        <v>265</v>
      </c>
      <c r="B125" t="s">
        <v>266</v>
      </c>
      <c r="C125" s="166">
        <v>4192375.64</v>
      </c>
    </row>
    <row r="126" spans="1:3" x14ac:dyDescent="0.35">
      <c r="A126" t="s">
        <v>267</v>
      </c>
      <c r="B126" t="s">
        <v>268</v>
      </c>
      <c r="C126" s="166">
        <v>4974146.95</v>
      </c>
    </row>
    <row r="127" spans="1:3" x14ac:dyDescent="0.35">
      <c r="A127" t="s">
        <v>271</v>
      </c>
      <c r="B127" t="s">
        <v>272</v>
      </c>
      <c r="C127" s="166">
        <v>2492793.89</v>
      </c>
    </row>
    <row r="128" spans="1:3" x14ac:dyDescent="0.35">
      <c r="A128" t="s">
        <v>295</v>
      </c>
      <c r="B128" t="s">
        <v>296</v>
      </c>
      <c r="C128" s="166">
        <v>3909440.47</v>
      </c>
    </row>
    <row r="129" spans="1:3" x14ac:dyDescent="0.35">
      <c r="A129" t="s">
        <v>297</v>
      </c>
      <c r="B129" t="s">
        <v>298</v>
      </c>
      <c r="C129" s="166">
        <v>2080365.52</v>
      </c>
    </row>
    <row r="130" spans="1:3" x14ac:dyDescent="0.35">
      <c r="A130" t="s">
        <v>309</v>
      </c>
      <c r="B130" t="s">
        <v>310</v>
      </c>
      <c r="C130" s="166">
        <v>4795041.96</v>
      </c>
    </row>
    <row r="131" spans="1:3" x14ac:dyDescent="0.35">
      <c r="A131" t="s">
        <v>319</v>
      </c>
      <c r="B131" t="s">
        <v>320</v>
      </c>
      <c r="C131" s="166">
        <v>4703218.32</v>
      </c>
    </row>
    <row r="132" spans="1:3" x14ac:dyDescent="0.35">
      <c r="A132" t="s">
        <v>407</v>
      </c>
      <c r="B132" t="s">
        <v>408</v>
      </c>
      <c r="C132" s="166">
        <v>4819238.93</v>
      </c>
    </row>
    <row r="133" spans="1:3" x14ac:dyDescent="0.35">
      <c r="A133" t="s">
        <v>437</v>
      </c>
      <c r="B133" t="s">
        <v>438</v>
      </c>
      <c r="C133" s="166">
        <v>5280853.49</v>
      </c>
    </row>
    <row r="134" spans="1:3" x14ac:dyDescent="0.35">
      <c r="A134" t="s">
        <v>447</v>
      </c>
      <c r="B134" t="s">
        <v>448</v>
      </c>
      <c r="C134" s="166">
        <v>3647406.1</v>
      </c>
    </row>
    <row r="135" spans="1:3" x14ac:dyDescent="0.35">
      <c r="A135" t="s">
        <v>459</v>
      </c>
      <c r="B135" t="s">
        <v>460</v>
      </c>
      <c r="C135" s="166">
        <v>3439473.35</v>
      </c>
    </row>
    <row r="136" spans="1:3" x14ac:dyDescent="0.35">
      <c r="A136" t="s">
        <v>152</v>
      </c>
      <c r="B136" t="s">
        <v>153</v>
      </c>
      <c r="C136" s="166">
        <v>3810551.61</v>
      </c>
    </row>
    <row r="137" spans="1:3" x14ac:dyDescent="0.35">
      <c r="A137" t="s">
        <v>158</v>
      </c>
      <c r="B137" t="s">
        <v>159</v>
      </c>
      <c r="C137" s="166">
        <v>4327186.97</v>
      </c>
    </row>
    <row r="138" spans="1:3" x14ac:dyDescent="0.35">
      <c r="A138" t="s">
        <v>173</v>
      </c>
      <c r="B138" t="s">
        <v>174</v>
      </c>
      <c r="C138" s="166">
        <v>2718274.96</v>
      </c>
    </row>
    <row r="139" spans="1:3" x14ac:dyDescent="0.35">
      <c r="A139" t="s">
        <v>194</v>
      </c>
      <c r="B139" t="s">
        <v>195</v>
      </c>
      <c r="C139" s="166">
        <v>4901821.6900000004</v>
      </c>
    </row>
    <row r="140" spans="1:3" x14ac:dyDescent="0.35">
      <c r="A140" t="s">
        <v>200</v>
      </c>
      <c r="B140" t="s">
        <v>201</v>
      </c>
      <c r="C140" s="166">
        <v>3292087.58</v>
      </c>
    </row>
    <row r="141" spans="1:3" x14ac:dyDescent="0.35">
      <c r="A141" t="s">
        <v>230</v>
      </c>
      <c r="B141" t="s">
        <v>231</v>
      </c>
      <c r="C141" s="166">
        <v>5311538.25</v>
      </c>
    </row>
    <row r="142" spans="1:3" x14ac:dyDescent="0.35">
      <c r="A142" t="s">
        <v>251</v>
      </c>
      <c r="B142" t="s">
        <v>252</v>
      </c>
      <c r="C142" s="166">
        <v>4686064.82</v>
      </c>
    </row>
    <row r="143" spans="1:3" x14ac:dyDescent="0.35">
      <c r="A143" t="s">
        <v>257</v>
      </c>
      <c r="B143" t="s">
        <v>258</v>
      </c>
      <c r="C143" s="166">
        <v>5019505.9800000004</v>
      </c>
    </row>
    <row r="144" spans="1:3" x14ac:dyDescent="0.35">
      <c r="A144" t="s">
        <v>275</v>
      </c>
      <c r="B144" t="s">
        <v>276</v>
      </c>
      <c r="C144" s="166">
        <v>4241687.45</v>
      </c>
    </row>
    <row r="145" spans="1:3" x14ac:dyDescent="0.35">
      <c r="A145" t="s">
        <v>277</v>
      </c>
      <c r="B145" t="s">
        <v>278</v>
      </c>
      <c r="C145" s="166">
        <v>2602652.56</v>
      </c>
    </row>
    <row r="146" spans="1:3" x14ac:dyDescent="0.35">
      <c r="A146" t="s">
        <v>281</v>
      </c>
      <c r="B146" t="s">
        <v>282</v>
      </c>
      <c r="C146" s="166">
        <v>2904817.17</v>
      </c>
    </row>
    <row r="147" spans="1:3" x14ac:dyDescent="0.35">
      <c r="A147" t="s">
        <v>287</v>
      </c>
      <c r="B147" t="s">
        <v>288</v>
      </c>
      <c r="C147" s="166">
        <v>3647153.95</v>
      </c>
    </row>
    <row r="148" spans="1:3" x14ac:dyDescent="0.35">
      <c r="A148" t="s">
        <v>289</v>
      </c>
      <c r="B148" t="s">
        <v>290</v>
      </c>
      <c r="C148" s="166">
        <v>3599662.61</v>
      </c>
    </row>
    <row r="149" spans="1:3" x14ac:dyDescent="0.35">
      <c r="A149" t="s">
        <v>303</v>
      </c>
      <c r="B149" t="s">
        <v>304</v>
      </c>
      <c r="C149" s="166">
        <v>1520777.72</v>
      </c>
    </row>
    <row r="150" spans="1:3" x14ac:dyDescent="0.35">
      <c r="A150" t="s">
        <v>331</v>
      </c>
      <c r="B150" t="s">
        <v>332</v>
      </c>
      <c r="C150" s="166">
        <v>2091360.07</v>
      </c>
    </row>
    <row r="151" spans="1:3" x14ac:dyDescent="0.35">
      <c r="A151" t="s">
        <v>339</v>
      </c>
      <c r="B151" t="s">
        <v>340</v>
      </c>
      <c r="C151" s="166">
        <v>5885231.6100000003</v>
      </c>
    </row>
    <row r="152" spans="1:3" x14ac:dyDescent="0.35">
      <c r="A152" t="s">
        <v>371</v>
      </c>
      <c r="B152" t="s">
        <v>372</v>
      </c>
      <c r="C152" s="166">
        <v>3464979.96</v>
      </c>
    </row>
    <row r="153" spans="1:3" x14ac:dyDescent="0.35">
      <c r="A153" t="s">
        <v>375</v>
      </c>
      <c r="B153" t="s">
        <v>376</v>
      </c>
      <c r="C153" s="166">
        <v>1474053.78</v>
      </c>
    </row>
    <row r="154" spans="1:3" x14ac:dyDescent="0.35">
      <c r="A154" t="s">
        <v>425</v>
      </c>
      <c r="B154" t="s">
        <v>426</v>
      </c>
      <c r="C154" s="166">
        <v>2037043.78</v>
      </c>
    </row>
    <row r="155" spans="1:3" x14ac:dyDescent="0.35">
      <c r="A155" t="s">
        <v>445</v>
      </c>
      <c r="B155" t="s">
        <v>446</v>
      </c>
      <c r="C155" s="166">
        <v>4102198.28</v>
      </c>
    </row>
    <row r="156" spans="1:3" x14ac:dyDescent="0.35">
      <c r="A156" t="s">
        <v>492</v>
      </c>
      <c r="B156" t="s">
        <v>456</v>
      </c>
      <c r="C156" s="166">
        <v>4581768.45</v>
      </c>
    </row>
    <row r="157" spans="1:3" x14ac:dyDescent="0.35">
      <c r="A157" t="s">
        <v>461</v>
      </c>
      <c r="B157" t="s">
        <v>462</v>
      </c>
      <c r="C157" s="168">
        <v>2683881.9</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DABCF-DB48-486F-A2D9-AC7F399504AA}">
  <dimension ref="B1:DC4"/>
  <sheetViews>
    <sheetView topLeftCell="CV1" workbookViewId="0">
      <selection activeCell="DA6" sqref="DA6"/>
    </sheetView>
  </sheetViews>
  <sheetFormatPr defaultRowHeight="15" customHeight="1" x14ac:dyDescent="0.35"/>
  <cols>
    <col min="1" max="1" width="3.1796875" customWidth="1"/>
    <col min="2" max="2" width="24.453125" customWidth="1"/>
    <col min="3" max="3" width="48.1796875" customWidth="1"/>
    <col min="4" max="4" width="22.453125" customWidth="1"/>
    <col min="5" max="5" width="15.453125" customWidth="1"/>
    <col min="6" max="6" width="25.7265625" customWidth="1"/>
    <col min="7" max="7" width="27.81640625" customWidth="1"/>
    <col min="8" max="8" width="21.54296875" customWidth="1"/>
    <col min="9" max="9" width="21.453125" bestFit="1" customWidth="1"/>
    <col min="10" max="10" width="18.1796875" customWidth="1"/>
    <col min="11" max="11" width="25.1796875" customWidth="1"/>
    <col min="12" max="12" width="21.453125" customWidth="1"/>
    <col min="13" max="13" width="19.54296875" bestFit="1" customWidth="1"/>
    <col min="14" max="14" width="29" bestFit="1" customWidth="1"/>
    <col min="15" max="15" width="27.7265625" customWidth="1"/>
    <col min="16" max="16" width="24.81640625" customWidth="1"/>
    <col min="17" max="17" width="62" customWidth="1"/>
    <col min="18" max="18" width="31" customWidth="1"/>
    <col min="19" max="19" width="33.1796875" customWidth="1"/>
    <col min="20" max="22" width="28.26953125" customWidth="1"/>
    <col min="23" max="23" width="28.81640625" customWidth="1"/>
    <col min="24" max="24" width="20.81640625" customWidth="1"/>
    <col min="25" max="25" width="20" bestFit="1" customWidth="1"/>
    <col min="26" max="26" width="24.453125" customWidth="1"/>
    <col min="27" max="27" width="20.54296875" customWidth="1"/>
    <col min="28" max="28" width="23.26953125" customWidth="1"/>
    <col min="29" max="29" width="26.1796875" bestFit="1" customWidth="1"/>
    <col min="30" max="30" width="18.453125" bestFit="1" customWidth="1"/>
    <col min="31" max="31" width="15.453125" bestFit="1" customWidth="1"/>
    <col min="32" max="32" width="26.81640625" customWidth="1"/>
    <col min="33" max="33" width="26.1796875" bestFit="1" customWidth="1"/>
    <col min="34" max="34" width="21.1796875" customWidth="1"/>
    <col min="35" max="35" width="14.81640625" customWidth="1"/>
    <col min="36" max="36" width="26.1796875" bestFit="1" customWidth="1"/>
    <col min="37" max="37" width="29.453125" customWidth="1"/>
    <col min="38" max="38" width="20.54296875" customWidth="1"/>
    <col min="39" max="39" width="23.54296875" customWidth="1"/>
    <col min="40" max="40" width="23.81640625" customWidth="1"/>
    <col min="41" max="41" width="19.81640625" customWidth="1"/>
    <col min="42" max="42" width="17.54296875" customWidth="1"/>
    <col min="43" max="43" width="32.7265625" customWidth="1"/>
    <col min="44" max="44" width="29.7265625" customWidth="1"/>
    <col min="45" max="45" width="32.7265625" customWidth="1"/>
    <col min="46" max="46" width="25.7265625" customWidth="1"/>
    <col min="47" max="47" width="30.54296875" customWidth="1"/>
    <col min="48" max="48" width="26.1796875" bestFit="1" customWidth="1"/>
    <col min="49" max="49" width="27.54296875" bestFit="1" customWidth="1"/>
    <col min="50" max="50" width="25" bestFit="1" customWidth="1"/>
    <col min="51" max="51" width="27.81640625" bestFit="1" customWidth="1"/>
    <col min="52" max="52" width="33.54296875" bestFit="1" customWidth="1"/>
    <col min="53" max="53" width="31" bestFit="1" customWidth="1"/>
    <col min="54" max="54" width="25.453125" customWidth="1"/>
    <col min="55" max="55" width="23" customWidth="1"/>
    <col min="56" max="56" width="27.453125" customWidth="1"/>
    <col min="57" max="57" width="19.54296875" customWidth="1"/>
    <col min="58" max="58" width="20.7265625" bestFit="1" customWidth="1"/>
    <col min="59" max="59" width="16.81640625" bestFit="1" customWidth="1"/>
    <col min="60" max="60" width="13.54296875" bestFit="1" customWidth="1"/>
    <col min="61" max="61" width="18.453125" bestFit="1" customWidth="1"/>
    <col min="62" max="62" width="17.81640625" customWidth="1"/>
    <col min="63" max="63" width="17.453125" customWidth="1"/>
    <col min="64" max="64" width="15.1796875" customWidth="1"/>
    <col min="65" max="65" width="25.81640625" customWidth="1"/>
    <col min="66" max="66" width="22.81640625" customWidth="1"/>
    <col min="67" max="67" width="19" customWidth="1"/>
    <col min="68" max="68" width="16.26953125" customWidth="1"/>
    <col min="69" max="69" width="19.54296875" customWidth="1"/>
    <col min="70" max="70" width="24.81640625" customWidth="1"/>
    <col min="71" max="71" width="16.81640625" customWidth="1"/>
    <col min="72" max="72" width="15.26953125" customWidth="1"/>
    <col min="73" max="73" width="21.453125" customWidth="1"/>
    <col min="74" max="74" width="17.81640625" customWidth="1"/>
    <col min="75" max="75" width="16.453125" customWidth="1"/>
    <col min="76" max="76" width="27.453125" customWidth="1"/>
    <col min="77" max="77" width="26.81640625" customWidth="1"/>
    <col min="78" max="78" width="31.453125" customWidth="1"/>
    <col min="79" max="79" width="23.26953125" customWidth="1"/>
    <col min="80" max="80" width="19.453125" customWidth="1"/>
    <col min="81" max="81" width="26.453125" bestFit="1" customWidth="1"/>
    <col min="82" max="82" width="24.1796875" customWidth="1"/>
    <col min="83" max="83" width="26.54296875" customWidth="1"/>
    <col min="84" max="84" width="18.81640625" customWidth="1"/>
    <col min="85" max="85" width="20.7265625" bestFit="1" customWidth="1"/>
    <col min="86" max="86" width="22.453125" customWidth="1"/>
    <col min="87" max="87" width="22.54296875" customWidth="1"/>
    <col min="88" max="88" width="18.54296875" bestFit="1" customWidth="1"/>
    <col min="89" max="89" width="23.54296875" customWidth="1"/>
    <col min="90" max="90" width="20.453125" customWidth="1"/>
    <col min="91" max="91" width="13.81640625" customWidth="1"/>
    <col min="92" max="92" width="26.453125" customWidth="1"/>
    <col min="93" max="93" width="21.81640625" customWidth="1"/>
    <col min="94" max="94" width="19.7265625" customWidth="1"/>
    <col min="95" max="95" width="18.54296875" customWidth="1"/>
    <col min="96" max="96" width="18.453125" customWidth="1"/>
    <col min="97" max="97" width="21.81640625" customWidth="1"/>
    <col min="98" max="98" width="19.54296875" customWidth="1"/>
    <col min="99" max="99" width="16.1796875" customWidth="1"/>
    <col min="100" max="100" width="21" customWidth="1"/>
    <col min="101" max="101" width="16.26953125" customWidth="1"/>
    <col min="102" max="102" width="17.1796875" customWidth="1"/>
    <col min="103" max="103" width="30.26953125" customWidth="1"/>
    <col min="104" max="104" width="23.54296875" customWidth="1"/>
    <col min="105" max="105" width="25.453125" customWidth="1"/>
    <col min="106" max="106" width="20.81640625" bestFit="1" customWidth="1"/>
    <col min="107" max="107" width="23.1796875" customWidth="1"/>
  </cols>
  <sheetData>
    <row r="1" spans="2:107" ht="14.5" x14ac:dyDescent="0.35">
      <c r="B1" t="s">
        <v>493</v>
      </c>
    </row>
    <row r="3" spans="2:107" ht="59.5" customHeight="1" x14ac:dyDescent="0.35">
      <c r="B3" s="31" t="s">
        <v>494</v>
      </c>
      <c r="C3" s="31" t="s">
        <v>22</v>
      </c>
      <c r="D3" s="31" t="s">
        <v>148</v>
      </c>
      <c r="E3" s="31" t="s">
        <v>495</v>
      </c>
      <c r="F3" s="31" t="s">
        <v>151</v>
      </c>
      <c r="G3" s="31" t="s">
        <v>25</v>
      </c>
      <c r="H3" s="31" t="s">
        <v>26</v>
      </c>
      <c r="I3" s="31" t="s">
        <v>496</v>
      </c>
      <c r="J3" s="31" t="s">
        <v>497</v>
      </c>
      <c r="K3" s="31" t="s">
        <v>498</v>
      </c>
      <c r="L3" s="31" t="s">
        <v>499</v>
      </c>
      <c r="M3" s="31" t="s">
        <v>500</v>
      </c>
      <c r="N3" s="31" t="s">
        <v>501</v>
      </c>
      <c r="O3" s="31" t="s">
        <v>502</v>
      </c>
      <c r="P3" s="31" t="s">
        <v>503</v>
      </c>
      <c r="Q3" s="31" t="s">
        <v>55</v>
      </c>
      <c r="R3" s="31" t="s">
        <v>38</v>
      </c>
      <c r="S3" s="31" t="s">
        <v>37</v>
      </c>
      <c r="T3" s="31" t="s">
        <v>504</v>
      </c>
      <c r="U3" s="31" t="s">
        <v>63</v>
      </c>
      <c r="V3" s="31" t="s">
        <v>64</v>
      </c>
      <c r="W3" s="31" t="s">
        <v>65</v>
      </c>
      <c r="X3" s="31" t="s">
        <v>66</v>
      </c>
      <c r="Y3" s="31" t="s">
        <v>80</v>
      </c>
      <c r="Z3" s="31" t="s">
        <v>81</v>
      </c>
      <c r="AA3" s="31" t="s">
        <v>505</v>
      </c>
      <c r="AB3" s="31" t="s">
        <v>83</v>
      </c>
      <c r="AC3" s="31" t="s">
        <v>506</v>
      </c>
      <c r="AD3" s="31" t="s">
        <v>507</v>
      </c>
      <c r="AE3" s="31" t="s">
        <v>87</v>
      </c>
      <c r="AF3" s="141" t="s">
        <v>88</v>
      </c>
      <c r="AG3" s="141" t="s">
        <v>89</v>
      </c>
      <c r="AH3" s="31" t="s">
        <v>508</v>
      </c>
      <c r="AI3" s="31" t="s">
        <v>69</v>
      </c>
      <c r="AJ3" s="31" t="s">
        <v>70</v>
      </c>
      <c r="AK3" s="31" t="s">
        <v>71</v>
      </c>
      <c r="AL3" s="31" t="s">
        <v>72</v>
      </c>
      <c r="AM3" s="31" t="s">
        <v>509</v>
      </c>
      <c r="AN3" s="31" t="s">
        <v>76</v>
      </c>
      <c r="AO3" s="31" t="s">
        <v>77</v>
      </c>
      <c r="AP3" s="31" t="s">
        <v>510</v>
      </c>
      <c r="AQ3" s="31" t="s">
        <v>511</v>
      </c>
      <c r="AR3" s="31" t="s">
        <v>512</v>
      </c>
      <c r="AS3" s="31" t="s">
        <v>513</v>
      </c>
      <c r="AT3" s="31" t="s">
        <v>514</v>
      </c>
      <c r="AU3" s="31" t="s">
        <v>515</v>
      </c>
      <c r="AV3" s="31" t="s">
        <v>516</v>
      </c>
      <c r="AW3" s="31" t="s">
        <v>517</v>
      </c>
      <c r="AX3" s="31" t="s">
        <v>486</v>
      </c>
      <c r="AY3" s="31" t="s">
        <v>487</v>
      </c>
      <c r="AZ3" s="31" t="s">
        <v>488</v>
      </c>
      <c r="BA3" s="31" t="s">
        <v>489</v>
      </c>
      <c r="BB3" s="31" t="s">
        <v>518</v>
      </c>
      <c r="BC3" s="31" t="s">
        <v>519</v>
      </c>
      <c r="BD3" s="31" t="s">
        <v>520</v>
      </c>
      <c r="BE3" s="31" t="s">
        <v>521</v>
      </c>
      <c r="BF3" s="31" t="s">
        <v>522</v>
      </c>
      <c r="BG3" s="31" t="s">
        <v>523</v>
      </c>
      <c r="BH3" s="31" t="s">
        <v>524</v>
      </c>
      <c r="BI3" s="31" t="s">
        <v>525</v>
      </c>
      <c r="BJ3" s="165" t="s">
        <v>526</v>
      </c>
      <c r="BK3" s="31" t="s">
        <v>527</v>
      </c>
      <c r="BL3" s="31" t="s">
        <v>528</v>
      </c>
      <c r="BM3" s="31" t="s">
        <v>529</v>
      </c>
      <c r="BN3" s="31" t="s">
        <v>530</v>
      </c>
      <c r="BO3" s="31" t="s">
        <v>531</v>
      </c>
      <c r="BP3" s="31" t="s">
        <v>532</v>
      </c>
      <c r="BQ3" s="31" t="s">
        <v>533</v>
      </c>
      <c r="BR3" s="31" t="s">
        <v>534</v>
      </c>
      <c r="BS3" s="31" t="s">
        <v>535</v>
      </c>
      <c r="BT3" s="31" t="s">
        <v>536</v>
      </c>
      <c r="BU3" s="31" t="s">
        <v>537</v>
      </c>
      <c r="BV3" s="31" t="s">
        <v>538</v>
      </c>
      <c r="BW3" s="31" t="s">
        <v>539</v>
      </c>
      <c r="BX3" s="31" t="s">
        <v>540</v>
      </c>
      <c r="BY3" s="31" t="s">
        <v>541</v>
      </c>
      <c r="BZ3" s="31" t="s">
        <v>542</v>
      </c>
      <c r="CA3" s="31" t="s">
        <v>543</v>
      </c>
      <c r="CB3" s="31" t="s">
        <v>544</v>
      </c>
      <c r="CC3" s="31" t="s">
        <v>545</v>
      </c>
      <c r="CD3" s="31" t="s">
        <v>546</v>
      </c>
      <c r="CE3" s="31" t="s">
        <v>547</v>
      </c>
      <c r="CF3" s="31" t="s">
        <v>548</v>
      </c>
      <c r="CG3" s="31" t="s">
        <v>549</v>
      </c>
      <c r="CH3" s="31" t="s">
        <v>550</v>
      </c>
      <c r="CI3" s="31" t="s">
        <v>551</v>
      </c>
      <c r="CJ3" s="31" t="s">
        <v>552</v>
      </c>
      <c r="CK3" s="31" t="s">
        <v>553</v>
      </c>
      <c r="CL3" s="31" t="s">
        <v>554</v>
      </c>
      <c r="CM3" s="31" t="s">
        <v>555</v>
      </c>
      <c r="CN3" s="31" t="s">
        <v>556</v>
      </c>
      <c r="CO3" s="31" t="s">
        <v>557</v>
      </c>
      <c r="CP3" s="31" t="s">
        <v>558</v>
      </c>
      <c r="CQ3" s="31" t="s">
        <v>559</v>
      </c>
      <c r="CR3" s="31" t="s">
        <v>560</v>
      </c>
      <c r="CS3" s="31" t="s">
        <v>561</v>
      </c>
      <c r="CT3" s="31" t="s">
        <v>562</v>
      </c>
      <c r="CU3" s="31" t="s">
        <v>563</v>
      </c>
      <c r="CV3" s="31" t="s">
        <v>564</v>
      </c>
      <c r="CW3" s="31" t="s">
        <v>565</v>
      </c>
      <c r="CX3" s="31" t="s">
        <v>566</v>
      </c>
      <c r="CY3" s="31" t="s">
        <v>567</v>
      </c>
      <c r="CZ3" s="31" t="s">
        <v>568</v>
      </c>
      <c r="DA3" s="31" t="s">
        <v>569</v>
      </c>
      <c r="DB3" s="31" t="s">
        <v>570</v>
      </c>
      <c r="DC3" s="31" t="s">
        <v>571</v>
      </c>
    </row>
    <row r="4" spans="2:107" ht="28.5" customHeight="1" x14ac:dyDescent="0.35">
      <c r="B4" s="30" t="str">
        <f>IF('1 - Governance'!$B$11="","",'1 - Governance'!$B$11)</f>
        <v>Reading UA</v>
      </c>
      <c r="C4" s="30" t="str">
        <f>IF(Table2[[#This Row],[Local Authority]]="","",_xlfn.XLOOKUP(Table2[[#This Row],[Local Authority]],'5 - LA codes'!$A$3:$A$155,'5 - LA codes'!$B$3:$B$155))</f>
        <v>LA055</v>
      </c>
      <c r="D4" s="30" t="str">
        <f>IF(Table2[[#This Row],[Local Authority]]="","",_xlfn.XLOOKUP(Table2[[#This Row],[Local Authority]],'5 - LA codes'!$A$3:$A$155,'5 - LA codes'!$C$3:$C$155))</f>
        <v>Q1</v>
      </c>
      <c r="E4" s="31" t="str">
        <f>IF(Table2[[#This Row],[Local Authority]]="","",_xlfn.XLOOKUP(Table2[[#This Row],[Local Authority]],'5 - LA codes'!$A$3:$A$155,'5 - LA codes'!$D$3:$D$155))</f>
        <v>South East</v>
      </c>
      <c r="F4" s="30" t="str">
        <f>IF(Table2[[#This Row],[Local Authority]]="","",_xlfn.XLOOKUP(Table2[[#This Row],[Local Authority]],'5 - LA codes'!$A$3:$A$155,'5 - LA codes'!$F$3:$F$155))</f>
        <v>Predominantly Urban</v>
      </c>
      <c r="G4" s="30" t="str">
        <f>IF('1 - Governance'!$B$15="","",'1 - Governance'!$B$15)</f>
        <v>01/04/2025 - 31/03/2026</v>
      </c>
      <c r="H4" s="30" t="str">
        <f>IF('1 - Governance'!$C$15="","",'1 - Governance'!$C$15)</f>
        <v>Final MI Return</v>
      </c>
      <c r="I4" s="32">
        <f>IF('1 - Governance'!$D$15="","",'1 - Governance'!$D$15)</f>
        <v>46150</v>
      </c>
      <c r="J4" s="30" t="str">
        <f>IF('1 - Governance'!$B$20="","",'1 - Governance'!$B$20)</f>
        <v>Darren Carter</v>
      </c>
      <c r="K4" s="30" t="str">
        <f>IF('1 - Governance'!$C$20="","",'1 - Governance'!$C$20)</f>
        <v>darren.carter@reading.gov.uk</v>
      </c>
      <c r="L4" s="30" t="str">
        <f>IF('1 - Governance'!$B$24="","",'1 - Governance'!$B$24)</f>
        <v>Yes</v>
      </c>
      <c r="M4" s="30" t="str">
        <f>IF('1 - Governance'!$C$24="","",'1 - Governance'!$C$24)</f>
        <v>mark.redfearn@reading.gov.uk</v>
      </c>
      <c r="N4" s="33">
        <f>IF('1 - Governance'!$E$28="","",'1 - Governance'!$E$28)</f>
        <v>1992735.18</v>
      </c>
      <c r="O4" s="34">
        <f>IF('1 - Governance'!$D$28="","",'1 - Governance'!$D$28)</f>
        <v>1992735</v>
      </c>
      <c r="P4" s="35">
        <f>IF('1 - Governance'!$F$28="","",'1 - Governance'!$F$28)</f>
        <v>0.99999990967189134</v>
      </c>
      <c r="Q4" s="125" t="str">
        <f>IF('1 - Governance'!$B$32="","",'1 - Governance'!$B$32)</f>
        <v>Q4 delivery concluded all elements of HSF7 support provided within Reading Borough.</v>
      </c>
      <c r="R4" s="34">
        <f>IF('1 - Governance'!$C$28="","",'1 - Governance'!$C$28)</f>
        <v>107311</v>
      </c>
      <c r="S4" s="34">
        <f>IF('1 - Governance'!$B$28="","",'1 - Governance'!$B$28)</f>
        <v>1885424</v>
      </c>
      <c r="T4" s="34">
        <f>IF('2 - Spend'!$C$16="","",'2 - Spend'!$C$16)</f>
        <v>0</v>
      </c>
      <c r="U4" s="34">
        <f>IF('2 - Spend'!$B$20="","",'2 - Spend'!$B$20)</f>
        <v>1172960</v>
      </c>
      <c r="V4" s="34">
        <f>IF('2 - Spend'!$C$20="","",'2 - Spend'!$C$20)</f>
        <v>40944</v>
      </c>
      <c r="W4" s="34">
        <f>IF('2 - Spend'!$D$20="","",'2 - Spend'!$D$20)</f>
        <v>338779</v>
      </c>
      <c r="X4" s="34">
        <f>IF('2 - Spend'!$E$20="","",'2 - Spend'!$E$20)</f>
        <v>332741</v>
      </c>
      <c r="Y4" s="34">
        <f>'2 - Spend'!B32</f>
        <v>282700</v>
      </c>
      <c r="Z4" s="34">
        <f>'2 - Spend'!C32</f>
        <v>461249</v>
      </c>
      <c r="AA4" s="34">
        <f>'2 - Spend'!D32</f>
        <v>0</v>
      </c>
      <c r="AB4" s="34">
        <f>'2 - Spend'!E32</f>
        <v>431491</v>
      </c>
      <c r="AC4" s="34">
        <f>'2 - Spend'!F32</f>
        <v>380991</v>
      </c>
      <c r="AD4" s="34">
        <f>'2 - Spend'!B36</f>
        <v>40000</v>
      </c>
      <c r="AE4" s="34">
        <f>'2 - Spend'!C36</f>
        <v>0</v>
      </c>
      <c r="AF4" s="34">
        <f>'2 - Spend'!D36</f>
        <v>52916</v>
      </c>
      <c r="AG4" s="34">
        <f>'2 - Spend'!E36</f>
        <v>0</v>
      </c>
      <c r="AH4" s="34">
        <f>'2 - Spend'!F36</f>
        <v>236077</v>
      </c>
      <c r="AI4" s="34">
        <f>'2 - Spend'!B24</f>
        <v>893549</v>
      </c>
      <c r="AJ4" s="34">
        <f>'2 - Spend'!C24</f>
        <v>635607</v>
      </c>
      <c r="AK4" s="34">
        <f>'2 - Spend'!D24</f>
        <v>328993</v>
      </c>
      <c r="AL4" s="34">
        <f>'2 - Spend'!E24</f>
        <v>0</v>
      </c>
      <c r="AM4" s="34">
        <f>'2 - Spend'!F24</f>
        <v>27275</v>
      </c>
      <c r="AN4" s="34">
        <f>'2 - Spend'!B28</f>
        <v>635607</v>
      </c>
      <c r="AO4" s="34">
        <f>'2 - Spend'!C28</f>
        <v>893549</v>
      </c>
      <c r="AP4" s="34">
        <f>'2 - Spend'!D28</f>
        <v>356268</v>
      </c>
      <c r="AQ4" s="36" t="str">
        <f>'2 - Spend'!B40</f>
        <v>4. Not applicable (no Housing Costs spend)</v>
      </c>
      <c r="AR4" s="36" t="str">
        <f>'2 - Spend'!C40</f>
        <v>NA</v>
      </c>
      <c r="AS4" s="34">
        <f>'2 - Spend'!F20</f>
        <v>1885424</v>
      </c>
      <c r="AT4" s="34">
        <f>'2 - Spend'!G32</f>
        <v>1556431</v>
      </c>
      <c r="AU4" s="34">
        <f>'2 - Spend'!G36</f>
        <v>328993</v>
      </c>
      <c r="AV4" s="34">
        <f>'2 - Spend'!G24</f>
        <v>1885424</v>
      </c>
      <c r="AW4" s="34">
        <f>'2 - Spend'!E28</f>
        <v>1885424</v>
      </c>
      <c r="AX4" s="34" t="b">
        <f>IF('2 - Spend'!$F$20='1 - Governance'!$B$28,TRUE,FALSE)</f>
        <v>1</v>
      </c>
      <c r="AY4" s="34" t="b">
        <f>IF('2 - Spend'!G32+'2 - Spend'!G36='1 - Governance'!$B$28,TRUE,FALSE)</f>
        <v>1</v>
      </c>
      <c r="AZ4" s="34" t="b">
        <f>IF('2 - Spend'!$G$24='1 - Governance'!$B$28,TRUE,FALSE)</f>
        <v>1</v>
      </c>
      <c r="BA4" s="34" t="b">
        <f>IF('2 - Spend'!$E$28='1 - Governance'!$B$28,TRUE,FALSE)</f>
        <v>1</v>
      </c>
      <c r="BB4" s="36">
        <f>IF('3 - Volumes'!$B$8="","",'3 - Volumes'!$B$8)</f>
        <v>12009</v>
      </c>
      <c r="BC4" s="36">
        <f>IF('3 - Volumes'!$C$8="","",'3 - Volumes'!$C$8)</f>
        <v>388</v>
      </c>
      <c r="BD4" s="36">
        <f>IF('3 - Volumes'!$D$8="","",'3 - Volumes'!$D$8)</f>
        <v>3486</v>
      </c>
      <c r="BE4" s="36">
        <f>IF('3 - Volumes'!$E$8="","",'3 - Volumes'!$E$8)</f>
        <v>3487</v>
      </c>
      <c r="BF4" s="124">
        <f>'3 - Volumes'!B20</f>
        <v>2154</v>
      </c>
      <c r="BG4" s="124">
        <f>'3 - Volumes'!C20</f>
        <v>3515</v>
      </c>
      <c r="BH4" s="124">
        <f>'3 - Volumes'!D20</f>
        <v>0</v>
      </c>
      <c r="BI4" s="124">
        <f>'3 - Volumes'!E20</f>
        <v>3288</v>
      </c>
      <c r="BJ4" s="124">
        <f>'3 - Volumes'!F20</f>
        <v>2381</v>
      </c>
      <c r="BK4" s="124">
        <f>'3 - Volumes'!B24</f>
        <v>93</v>
      </c>
      <c r="BL4" s="124">
        <f>'3 - Volumes'!C24</f>
        <v>0</v>
      </c>
      <c r="BM4" s="124">
        <f>'3 - Volumes'!D24</f>
        <v>180</v>
      </c>
      <c r="BN4" s="124">
        <f>'3 - Volumes'!E24</f>
        <v>0</v>
      </c>
      <c r="BO4" s="124">
        <f>'3 - Volumes'!F24</f>
        <v>7750</v>
      </c>
      <c r="BP4" s="124">
        <f>'3 - Volumes'!B12</f>
        <v>6759</v>
      </c>
      <c r="BQ4" s="124">
        <f>'3 - Volumes'!C12</f>
        <v>4352</v>
      </c>
      <c r="BR4" s="124">
        <f>'3 - Volumes'!D12</f>
        <v>8032</v>
      </c>
      <c r="BS4" s="124">
        <f>'3 - Volumes'!E12</f>
        <v>0</v>
      </c>
      <c r="BT4" s="124">
        <f>'3 - Volumes'!F12</f>
        <v>227</v>
      </c>
      <c r="BU4" s="124">
        <f>'3 - Volumes'!B16</f>
        <v>4352</v>
      </c>
      <c r="BV4" s="36">
        <f>IF('3 - Volumes'!$C$16="","",'3 - Volumes'!$C$16)</f>
        <v>8032</v>
      </c>
      <c r="BW4" s="36">
        <f>IF('3 - Volumes'!$D$16="","",'3 - Volumes'!$D$16)</f>
        <v>6986</v>
      </c>
      <c r="BX4" s="124">
        <f>'3 - Volumes'!F8</f>
        <v>19370</v>
      </c>
      <c r="BY4" s="124">
        <f>'3 - Volumes'!G20</f>
        <v>11338</v>
      </c>
      <c r="BZ4" s="124">
        <f>'3 - Volumes'!G24</f>
        <v>8023</v>
      </c>
      <c r="CA4" s="124">
        <f>'3 - Volumes'!G12</f>
        <v>19370</v>
      </c>
      <c r="CB4" s="124">
        <f>'3 - Volumes'!E16</f>
        <v>19370</v>
      </c>
      <c r="CC4" s="36">
        <f>IF('4 - Households helped'!$B$8="","",'4 - Households helped'!$B$8)</f>
        <v>7552</v>
      </c>
      <c r="CD4" s="36">
        <f>IF('4 - Households helped'!$C$8="","",'4 - Households helped'!$C$8)</f>
        <v>126</v>
      </c>
      <c r="CE4" s="36">
        <f>IF('4 - Households helped'!$D$8="","",'4 - Households helped'!$D$8)</f>
        <v>7179</v>
      </c>
      <c r="CF4" s="36">
        <f>IF('4 - Households helped'!$E$8="","",'4 - Households helped'!$E$8)</f>
        <v>1134</v>
      </c>
      <c r="CG4" s="124">
        <f>'4 - Households helped'!B20</f>
        <v>1514</v>
      </c>
      <c r="CH4" s="124">
        <f>'4 - Households helped'!C20</f>
        <v>2470</v>
      </c>
      <c r="CI4" s="124">
        <f>'4 - Households helped'!D20</f>
        <v>0</v>
      </c>
      <c r="CJ4" s="124">
        <f>'4 - Households helped'!E20</f>
        <v>2311</v>
      </c>
      <c r="CK4" s="124">
        <f>'4 - Households helped'!F20</f>
        <v>1673</v>
      </c>
      <c r="CL4" s="124">
        <f>'4 - Households helped'!B24</f>
        <v>93</v>
      </c>
      <c r="CM4" s="124">
        <f>'4 - Households helped'!C24</f>
        <v>0</v>
      </c>
      <c r="CN4" s="124">
        <f>'4 - Households helped'!D24</f>
        <v>180</v>
      </c>
      <c r="CO4" s="124">
        <f>'4 - Households helped'!E24</f>
        <v>0</v>
      </c>
      <c r="CP4" s="124">
        <f>'4 - Households helped'!F24</f>
        <v>7750</v>
      </c>
      <c r="CQ4" s="124">
        <f>'4 - Households helped'!B12</f>
        <v>3380</v>
      </c>
      <c r="CR4" s="124">
        <f>'4 - Households helped'!C12</f>
        <v>4352</v>
      </c>
      <c r="CS4" s="124">
        <f>'4 - Households helped'!D12</f>
        <v>8032</v>
      </c>
      <c r="CT4" s="124">
        <f>'4 - Households helped'!E12</f>
        <v>0</v>
      </c>
      <c r="CU4" s="124">
        <f>'4 - Households helped'!F12</f>
        <v>227</v>
      </c>
      <c r="CV4" s="36">
        <f>IF('4 - Households helped'!$B$16="","",'4 - Households helped'!$B$16)</f>
        <v>4352</v>
      </c>
      <c r="CW4" s="36">
        <f>IF('4 - Households helped'!$C$16="","",'4 - Households helped'!$C$16)</f>
        <v>8032</v>
      </c>
      <c r="CX4" s="36">
        <f>IF('4 - Households helped'!$D$16="","",'4 - Households helped'!$D$16)</f>
        <v>3607</v>
      </c>
      <c r="CY4" s="124">
        <f>'4 - Households helped'!F8</f>
        <v>15991</v>
      </c>
      <c r="CZ4" s="124">
        <f>'4 - Households helped'!G20</f>
        <v>7968</v>
      </c>
      <c r="DA4" s="124">
        <f>'4 - Households helped'!G24</f>
        <v>8023</v>
      </c>
      <c r="DB4" s="124">
        <f>'4 - Households helped'!G12</f>
        <v>15991</v>
      </c>
      <c r="DC4" s="124">
        <f>'4 - Households helped'!E16</f>
        <v>15991</v>
      </c>
    </row>
  </sheetData>
  <sheetProtection selectLockedCells="1" selectUnlockedCells="1"/>
  <phoneticPr fontId="21" type="noConversion"/>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F M G A A B Q S w M E F A A C A A g A D 2 u 7 W v h S W b C m A A A A 9 g A A A B I A H A B D b 2 5 m a W c v U G F j a 2 F n Z S 5 4 b W w g o h g A K K A U A A A A A A A A A A A A A A A A A A A A A A A A A A A A h Y 9 B D o I w F E S v Q r q n L Y i J I Z + S 6 M K N J C Y m x m 1 T K j T C x 9 A i 3 M 2 F R / I K Y h R 1 5 3 L e v M X M / X q D d K g r 7 6 J b a x p M S E A 5 8 T S q J j d Y J K R z R 3 9 B U g F b q U 6 y 0 N 4 o o 4 0 H m y e k d O 4 c M 9 b 3 P e 1 n t G k L F n I e s E O 2 2 a l S 1 5 J 8 Z P N f 9 g 1 a J 1 F p I m D / G i N C G k S c R n x O O b A J Q m b w K 4 T j 3 m f 7 A 2 H V V a 5 r t d D o r 5 f A p g j s / U E 8 A F B L A w Q U A A I A C A A P a 7 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2 u 7 W h G h V l h L A w A A t x s A A B M A H A B G b 3 J t d W x h c y 9 T Z W N 0 a W 9 u M S 5 t I K I Y A C i g F A A A A A A A A A A A A A A A A A A A A A A A A A A A A O 1 X T U / j M B C 9 V + p / G H U v R S p o k d B e V m h V h a J F 4 k u 0 g g N C k Z u 4 j Y V j R 7 Z T i F D / + 4 4 T + h 0 g J K E H t r 2 g 1 v Y b z 3 s z 8 4 y m n m F S Q D / 7 e / i 7 2 W g 2 d E A U 9 e G 8 6 5 5 Q Q x j X c A y c m m Y D 8 N O X s f I o / t J 7 9 i g / c G K l q D B 3 U j 0 O p X x s 7 7 3 c X 5 K Q H r c W p 1 s P 0 3 t H C o P b H j o Z y I + W E x A x x i C D J K I t R B u Q I a c H A 0 W E H k k V O p L H o b C L u p 1 F 7 L y 8 t M 6 l R z h 0 Y x N I x U z S 6 o D B H W D o s 5 l 2 A N e 7 + 9 e 9 E 7 w 4 O N K n G 8 s 3 1 M R K g C f D C N P B 4 E z A K O b 8 D + 4 8 E + b X 0 Y E N O J 3 u N R t M 5 F 5 0 m Z 4 b G k l l m B i 7 E V V M + m V I W s e o j 6 o 5 M r w i b 5 J h N 6 z 8 X D D x g T S E a / e J m c A l f o g k l s h 8 A 6 S + 1 F N o I K G M h Y F I y Q n z E c J I m M R c U G U h 4 K + M N Q 0 k 9 / W q 9 p a Z b p q T I 7 X J W c z A s c L 6 E R V + q c J J 8 V 1 t z 5 d h b u l 4 j Z 3 1 R s t k X M x y T d e I S I p m m p 5 z h 4 k b z O h 2 b f N J z d K h U y L 5 9 x G / n o 9 F 3 Y A t X X A C x n 2 8 6 j I 5 e f u u q d B 4 Q a r 0 R z s J n D B t r + j j I a X l B v S V C a i C Y L m A V 9 a L l P / i N A y T x T d Y 5 r J M a c / l 8 Y i h Y 6 m S S h r P Q L 5 e 1 h 4 S M 0 6 Q Q h / u M K h a 5 / R U 4 n y n z x 6 P f T t S T / s X o O P I D l D r I S g I c s i Z T 5 I N N U 4 V p d D 3 A i k 5 X F A c e U U P 9 r T G f J k 9 w Z l 4 z C T 8 6 J 5 3 q L W C x d G 8 Y r M J z I Z b x c K Z C 1 S p V u w l t C t H 7 o y Z K j W z D v b 1 t X M r Y y / I a W y H 6 A C 6 T 0 T l t G j A F L Y 3 U S a B K z U m A j v e 9 t z m R r w n s 7 y f G R p u r K a T o L q K K W U g R 7 P K r K Y m 8 T y q t a t k b G i p h 2 M + 0 h a s L o o 4 8 1 I d 9 o d E I + y C j x W G r 5 U k + F q e Y F / n b 6 h J l y x / e M 2 / j C i 3 l g B s h z o d + C P M n Q f P x Z 6 k V N n O y t c 4 o D z C E N D O N e C 9 q p L P p j O + F T k r N V X f B N s 5 8 h Y d u W A Z t Z c M u X L t 1 O H J 7 8 D 9 p 6 5 c V M l 1 R 6 4 s Z 2 V T f g v r m 9 h y U W F W L L m c K p d x O K T K 9 s I C 3 8 3 w a / X p M n E O f x 4 e 7 f x 7 X h U i p X C 7 / v 2 e b K n 1 V v 3 v + l M B d j 7 / H X 2 + U A n U 8 Q I o F W j 3 N t j C 2 6 C Q M p V f D Z + P s n t P F F L y H 1 B L A Q I t A B Q A A g A I A A 9 r u 1 r 4 U l m w p g A A A P Y A A A A S A A A A A A A A A A A A A A A A A A A A A A B D b 2 5 m a W c v U G F j a 2 F n Z S 5 4 b W x Q S w E C L Q A U A A I A C A A P a 7 t a D 8 r p q 6 Q A A A D p A A A A E w A A A A A A A A A A A A A A A A D y A A A A W 0 N v b n R l b n R f V H l w Z X N d L n h t b F B L A Q I t A B Q A A g A I A A 9 r u 1 o R o V Z Y S w M A A L c b A A A T A A A A A A A A A A A A A A A A A O M B A A B G b 3 J t d W x h c y 9 T Z W N 0 a W 9 u M S 5 t U E s F B g A A A A A D A A M A w g A A A H s 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N I A A A A A A A A U U 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x B X 0 R l d G F p b H 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F e G N l c H R p b 2 4 i I C 8 + P E V u d H J 5 I F R 5 c G U 9 I k Z p b G x l Z E N v b X B s Z X R l U m V z d W x 0 V G 9 X b 3 J r c 2 h l Z X Q i I F Z h b H V l P S J s M C I g L z 4 8 R W 5 0 c n k g V H l w Z T 0 i R m l s b E V y c m 9 y Q 2 9 k Z S I g V m F s d W U 9 I n N V b m t u b 3 d u I i A v P j x F b n R y e S B U e X B l P S J B Z G R l Z F R v R G F 0 Y U 1 v Z G V s I i B W Y W x 1 Z T 0 i b D A i I C 8 + P E V u d H J 5 I F R 5 c G U 9 I k 5 h d m l n Y X R p b 2 5 T d G V w T m F t Z S I g V m F s d W U 9 I n N O Y X Z p Z 2 F 0 a W 9 u I i A v P j x F b n R y e S B U e X B l P S J G a W x s T G F z d F V w Z G F 0 Z W Q i I F Z h b H V l P S J k M j A y N S 0 w N S 0 y N 1 Q x M j o y N D o z M C 4 3 O T E 2 M z g x W i I g L z 4 8 R W 5 0 c n k g V H l w Z T 0 i R m l s b F N 0 Y X R 1 c y I g V m F s d W U 9 I n N D b 2 1 w b G V 0 Z S I g L z 4 8 R W 5 0 c n k g V H l w Z T 0 i U X V l c n l J R C I g V m F s d W U 9 I n M 1 Y T g 4 Z m E 0 N i 0 z O D M z L T R l Y W I t Y m Q z Y i 0 w M T g x M j E w M D B h O T Y i I C 8 + P C 9 T d G F i b G V F b n R y a W V z P j w v S X R l b T 4 8 S X R l b T 4 8 S X R l b U x v Y 2 F 0 a W 9 u P j x J d G V t V H l w Z T 5 G b 3 J t d W x h P C 9 J d G V t V H l w Z T 4 8 S X R l b V B h d G g + U 2 V j d G l v b j E v T E F f R G V 0 Y W l s c y 9 T b 3 V y Y 2 U 8 L 0 l 0 Z W 1 Q Y X R o P j w v S X R l b U x v Y 2 F 0 a W 9 u P j x T d G F i b G V F b n R y a W V z I C 8 + P C 9 J d G V t P j x J d G V t P j x J d G V t T G 9 j Y X R p b 2 4 + P E l 0 Z W 1 U e X B l P k Z v c m 1 1 b G E 8 L 0 l 0 Z W 1 U e X B l P j x J d G V t U G F 0 a D 5 T Z W N 0 a W 9 u M S 9 M Q V 9 E Z X R h a W x z L 0 N o Y W 5 n Z W Q l M j B U e X B l P C 9 J d G V t U G F 0 a D 4 8 L 0 l 0 Z W 1 M b 2 N h d G l v b j 4 8 U 3 R h Y m x l R W 5 0 c m l l c y A v P j w v S X R l b T 4 8 S X R l b T 4 8 S X R l b U x v Y 2 F 0 a W 9 u P j x J d G V t V H l w Z T 5 G b 3 J t d W x h P C 9 J d G V t V H l w Z T 4 8 S X R l b V B h d G g + U 2 V j d G l v b j E v U m V w b 3 J 0 a W 5 n X 3 B l c m l v Z 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U t M D U t M j d U M T I 6 M j Q 6 M z A u O D E y O T E y N l o i I C 8 + P E V u d H J 5 I F R 5 c G U 9 I k Z p b G x T d G F 0 d X M i I F Z h b H V l P S J z Q 2 9 t c G x l d G U i I C 8 + P E V u d H J 5 I F R 5 c G U 9 I l F 1 Z X J 5 S U Q i I F Z h b H V l P S J z O T Q 5 O D Y 5 Y z M t Y j N m M C 0 0 Z D Z k L W E x N D k t M j I 0 M j I 2 Y 2 J k N z c 1 I i A v P j w v U 3 R h Y m x l R W 5 0 c m l l c z 4 8 L 0 l 0 Z W 0 + P E l 0 Z W 0 + P E l 0 Z W 1 M b 2 N h d G l v b j 4 8 S X R l b V R 5 c G U + R m 9 y b X V s Y T w v S X R l b V R 5 c G U + P E l 0 Z W 1 Q Y X R o P l N l Y 3 R p b 2 4 x L 1 J l c G 9 y d G l u Z 1 9 w Z X J p b 2 Q v U 2 9 1 c m N l P C 9 J d G V t U G F 0 a D 4 8 L 0 l 0 Z W 1 M b 2 N h d G l v b j 4 8 U 3 R h Y m x l R W 5 0 c m l l c y A v P j w v S X R l b T 4 8 S X R l b T 4 8 S X R l b U x v Y 2 F 0 a W 9 u P j x J d G V t V H l w Z T 5 G b 3 J t d W x h P C 9 J d G V t V H l w Z T 4 8 S X R l b V B h d G g + U 2 V j d G l v b j E v U m V w b 3 J 0 a W 5 n X 3 B l c m l v Z C 9 D a G F u Z 2 V k J T I w V H l w Z T w v S X R l b V B h d G g + P C 9 J d G V t T G 9 j Y X R p b 2 4 + P F N 0 Y W J s Z U V u d H J p Z X M g L z 4 8 L 0 l 0 Z W 0 + P E l 0 Z W 0 + P E l 0 Z W 1 M b 2 N h d G l v b j 4 8 S X R l b V R 5 c G U + R m 9 y b X V s Y T w v S X R l b V R 5 c G U + P E l 0 Z W 1 Q Y X R o P l N l Y 3 R p b 2 4 x L 1 R v d G F s c 1 9 3 a X R o X 2 F k b W l 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M j g 1 N D U 3 W i I g L z 4 8 R W 5 0 c n k g V H l w Z T 0 i R m l s b F N 0 Y X R 1 c y I g V m F s d W U 9 I n N D b 2 1 w b G V 0 Z S I g L z 4 8 R W 5 0 c n k g V H l w Z T 0 i U X V l c n l J R C I g V m F s d W U 9 I n M 1 M W Q 1 M T U x N i 0 y M D k y L T R j Y T Q t O T U w O S 0 y M z B l N z Y z N D M y Y z Q i I C 8 + P C 9 T d G F i b G V F b n R y a W V z P j w v S X R l b T 4 8 S X R l b T 4 8 S X R l b U x v Y 2 F 0 a W 9 u P j x J d G V t V H l w Z T 5 G b 3 J t d W x h P C 9 J d G V t V H l w Z T 4 8 S X R l b V B h d G g + U 2 V j d G l v b j E v V G 9 0 Y W x z X 3 d p d G h f Y W R t a W 4 v U 2 9 1 c m N l P C 9 J d G V t U G F 0 a D 4 8 L 0 l 0 Z W 1 M b 2 N h d G l v b j 4 8 U 3 R h Y m x l R W 5 0 c m l l c y A v P j w v S X R l b T 4 8 S X R l b T 4 8 S X R l b U x v Y 2 F 0 a W 9 u P j x J d G V t V H l w Z T 5 G b 3 J t d W x h P C 9 J d G V t V H l w Z T 4 8 S X R l b V B h d G g + U 2 V j d G l v b j E v V G 9 0 Y W x z X 3 d p d G h f Y W R t a W 4 v Q 2 h h b m d l Z C U y M F R 5 c G U 8 L 0 l 0 Z W 1 Q Y X R o P j w v S X R l b U x v Y 2 F 0 a W 9 u P j x T d G F i b G V F b n R y a W V z I C 8 + P C 9 J d G V t P j x J d G V t P j x J d G V t T G 9 j Y X R p b 2 4 + P E l 0 Z W 1 U e X B l P k Z v c m 1 1 b G E 8 L 0 l 0 Z W 1 U e X B l P j x J d G V t U G F 0 a D 5 T Z W N 0 a W 9 u M S 9 B Z G 1 p b l 9 z c G V u Z 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U t M D U t M j d U M T I 6 M j Q 6 M z A u O D I 4 N T Q 1 N 1 o i I C 8 + P E V u d H J 5 I F R 5 c G U 9 I k Z p b G x T d G F 0 d X M i I F Z h b H V l P S J z Q 2 9 t c G x l d G U i I C 8 + P E V u d H J 5 I F R 5 c G U 9 I l F 1 Z X J 5 S U Q i I F Z h b H V l P S J z N G F j N z J j Z T k t O D E y O C 0 0 O T Q 2 L W E x M D M t N 2 Y y N j g 3 M W Q 4 M j F i I i A v P j w v U 3 R h Y m x l R W 5 0 c m l l c z 4 8 L 0 l 0 Z W 0 + P E l 0 Z W 0 + P E l 0 Z W 1 M b 2 N h d G l v b j 4 8 S X R l b V R 5 c G U + R m 9 y b X V s Y T w v S X R l b V R 5 c G U + P E l 0 Z W 1 Q Y X R o P l N l Y 3 R p b 2 4 x L 0 F k b W l u X 3 N w Z W 5 k L 1 N v d X J j Z T w v S X R l b V B h d G g + P C 9 J d G V t T G 9 j Y X R p b 2 4 + P F N 0 Y W J s Z U V u d H J p Z X M g L z 4 8 L 0 l 0 Z W 0 + P E l 0 Z W 0 + P E l 0 Z W 1 M b 2 N h d G l v b j 4 8 S X R l b V R 5 c G U + R m 9 y b X V s Y T w v S X R l b V R 5 c G U + P E l 0 Z W 1 Q Y X R o P l N l Y 3 R p b 2 4 x L 0 F k b W l u X 3 N w Z W 5 k L 0 N o Y W 5 n Z W Q l M j B U e X B l P C 9 J d G V t U G F 0 a D 4 8 L 0 l 0 Z W 1 M b 2 N h d G l v b j 4 8 U 3 R h Y m x l R W 5 0 c m l l c y A v P j w v S X R l b T 4 8 S X R l b T 4 8 S X R l b U x v Y 2 F 0 a W 9 u P j x J d G V t V H l w Z T 5 G b 3 J t d W x h P C 9 J d G V t V H l w Z T 4 8 S X R l b V B h d G g + U 2 V j d G l v b j E v U 3 B l b m R f Y n l f a G 9 1 c 2 V o b 2 x k X 2 N v b X B v c 2 l 0 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D Q y M D c y W i I g L z 4 8 R W 5 0 c n k g V H l w Z T 0 i R m l s b F N 0 Y X R 1 c y I g V m F s d W U 9 I n N D b 2 1 w b G V 0 Z S I g L z 4 8 R W 5 0 c n k g V H l w Z T 0 i U X V l c n l J R C I g V m F s d W U 9 I n M 4 M T I 0 Y m F k Y y 1 k Y z k y L T R l O W Y t Y j E 3 N i 0 2 M 2 F m N j N h M T h i Z T E i I C 8 + P C 9 T d G F i b G V F b n R y a W V z P j w v S X R l b T 4 8 S X R l b T 4 8 S X R l b U x v Y 2 F 0 a W 9 u P j x J d G V t V H l w Z T 5 G b 3 J t d W x h P C 9 J d G V t V H l w Z T 4 8 S X R l b V B h d G g + U 2 V j d G l v b j E v U 3 B l b m R f Y n l f a G 9 1 c 2 V o b 2 x k X 2 N v b X B v c 2 l 0 a W 9 u L 1 N v d X J j Z T w v S X R l b V B h d G g + P C 9 J d G V t T G 9 j Y X R p b 2 4 + P F N 0 Y W J s Z U V u d H J p Z X M g L z 4 8 L 0 l 0 Z W 0 + P E l 0 Z W 0 + P E l 0 Z W 1 M b 2 N h d G l v b j 4 8 S X R l b V R 5 c G U + R m 9 y b X V s Y T w v S X R l b V R 5 c G U + P E l 0 Z W 1 Q Y X R o P l N l Y 3 R p b 2 4 x L 1 N w Z W 5 k X 2 J 5 X 2 h v d X N l a G 9 s Z F 9 j b 2 1 w b 3 N p d G l v b i 9 D a G F u Z 2 V k J T I w V H l w Z T w v S X R l b V B h d G g + P C 9 J d G V t T G 9 j Y X R p b 2 4 + P F N 0 Y W J s Z U V u d H J p Z X M g L z 4 8 L 0 l 0 Z W 0 + P E l 0 Z W 0 + P E l 0 Z W 1 M b 2 N h d G l v b j 4 8 S X R l b V R 5 c G U + R m 9 y b X V s Y T w v S X R l b V R 5 c G U + P E l 0 Z W 1 Q Y X R o P l N l Y 3 R p b 2 4 x L 1 N w Z W 5 k X 2 J 5 X 2 N h d G V n b 3 J 5 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D Q y M D c y W i I g L z 4 8 R W 5 0 c n k g V H l w Z T 0 i R m l s b F N 0 Y X R 1 c y I g V m F s d W U 9 I n N D b 2 1 w b G V 0 Z S I g L z 4 8 R W 5 0 c n k g V H l w Z T 0 i U X V l c n l J R C I g V m F s d W U 9 I n M 2 M D k 4 N T g x Y i 0 0 M W Y 4 L T R j M D Q t Y j Y w Z S 0 z M 2 Q z O T J l N W Z k M z E i I C 8 + P C 9 T d G F i b G V F b n R y a W V z P j w v S X R l b T 4 8 S X R l b T 4 8 S X R l b U x v Y 2 F 0 a W 9 u P j x J d G V t V H l w Z T 5 G b 3 J t d W x h P C 9 J d G V t V H l w Z T 4 8 S X R l b V B h d G g + U 2 V j d G l v b j E v U 3 B l b m R f Y n l f Y 2 F 0 Z W d v c n k v U 2 9 1 c m N l P C 9 J d G V t U G F 0 a D 4 8 L 0 l 0 Z W 1 M b 2 N h d G l v b j 4 8 U 3 R h Y m x l R W 5 0 c m l l c y A v P j w v S X R l b T 4 8 S X R l b T 4 8 S X R l b U x v Y 2 F 0 a W 9 u P j x J d G V t V H l w Z T 5 G b 3 J t d W x h P C 9 J d G V t V H l w Z T 4 8 S X R l b V B h d G g + U 2 V j d G l v b j E v U 3 B l b m R f Y n l f Y 2 F 0 Z W d v c n k v Q 2 h h b m d l Z C U y M F R 5 c G U 8 L 0 l 0 Z W 1 Q Y X R o P j w v S X R l b U x v Y 2 F 0 a W 9 u P j x T d G F i b G V F b n R y a W V z I C 8 + P C 9 J d G V t P j x J d G V t P j x J d G V t T G 9 j Y X R p b 2 4 + P E l 0 Z W 1 U e X B l P k Z v c m 1 1 b G E 8 L 0 l 0 Z W 1 U e X B l P j x J d G V t U G F 0 a D 5 T Z W N 0 a W 9 u M S 9 T c G V u Z F 9 i e V 9 0 e X B l c 1 9 v Z l 9 z d X B w b 3 J 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T k 3 O T k z W i I g L z 4 8 R W 5 0 c n k g V H l w Z T 0 i R m l s b F N 0 Y X R 1 c y I g V m F s d W U 9 I n N D b 2 1 w b G V 0 Z S I g L z 4 8 R W 5 0 c n k g V H l w Z T 0 i U X V l c n l J R C I g V m F s d W U 9 I n N h Y j R i M T M w M S 0 w N G V h L T Q 2 N z g t Y T I y N S 1 k N T B m N T k x N G Q 1 N z M i I C 8 + P C 9 T d G F i b G V F b n R y a W V z P j w v S X R l b T 4 8 S X R l b T 4 8 S X R l b U x v Y 2 F 0 a W 9 u P j x J d G V t V H l w Z T 5 G b 3 J t d W x h P C 9 J d G V t V H l w Z T 4 8 S X R l b V B h d G g + U 2 V j d G l v b j E v U 3 B l b m R f Y n l f d H l w Z X N f b 2 Z f c 3 V w c G 9 y d C 9 T b 3 V y Y 2 U 8 L 0 l 0 Z W 1 Q Y X R o P j w v S X R l b U x v Y 2 F 0 a W 9 u P j x T d G F i b G V F b n R y a W V z I C 8 + P C 9 J d G V t P j x J d G V t P j x J d G V t T G 9 j Y X R p b 2 4 + P E l 0 Z W 1 U e X B l P k Z v c m 1 1 b G E 8 L 0 l 0 Z W 1 U e X B l P j x J d G V t U G F 0 a D 5 T Z W N 0 a W 9 u M S 9 T c G V u Z F 9 i e V 9 0 e X B l c 1 9 v Z l 9 z d X B w b 3 J 0 L 0 N o Y W 5 n Z W Q l M j B U e X B l P C 9 J d G V t U G F 0 a D 4 8 L 0 l 0 Z W 1 M b 2 N h d G l v b j 4 8 U 3 R h Y m x l R W 5 0 c m l l c y A v P j w v S X R l b T 4 8 S X R l b T 4 8 S X R l b U x v Y 2 F 0 a W 9 u P j x J d G V t V H l w Z T 5 G b 3 J t d W x h P C 9 J d G V t V H l w Z T 4 8 S X R l b V B h d G g + U 2 V j d G l v b j E v U 3 B l b m R f Y n l f Y W N j Z X N z X 3 J v d X R 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U t M D U t M j d U M T I 6 M j Q 6 M z A u O D U 5 N z k 5 M 1 o i I C 8 + P E V u d H J 5 I F R 5 c G U 9 I k Z p b G x T d G F 0 d X M i I F Z h b H V l P S J z Q 2 9 t c G x l d G U i I C 8 + P E V u d H J 5 I F R 5 c G U 9 I l F 1 Z X J 5 S U Q i I F Z h b H V l P S J z M 2 I 5 M W U 1 O D M t Y 2 M w Y S 0 0 Z j E z L T g x M z I t Z W Y z Y 2 N i N D M y Y T A 4 I i A v P j w v U 3 R h Y m x l R W 5 0 c m l l c z 4 8 L 0 l 0 Z W 0 + P E l 0 Z W 0 + P E l 0 Z W 1 M b 2 N h d G l v b j 4 8 S X R l b V R 5 c G U + R m 9 y b X V s Y T w v S X R l b V R 5 c G U + P E l 0 Z W 1 Q Y X R o P l N l Y 3 R p b 2 4 x L 1 N w Z W 5 k X 2 J 5 X 2 F j Y 2 V z c 1 9 y b 3 V 0 Z X M v U 2 9 1 c m N l P C 9 J d G V t U G F 0 a D 4 8 L 0 l 0 Z W 1 M b 2 N h d G l v b j 4 8 U 3 R h Y m x l R W 5 0 c m l l c y A v P j w v S X R l b T 4 8 S X R l b T 4 8 S X R l b U x v Y 2 F 0 a W 9 u P j x J d G V t V H l w Z T 5 G b 3 J t d W x h P C 9 J d G V t V H l w Z T 4 8 S X R l b V B h d G g + U 2 V j d G l v b j E v U 3 B l b m R f Y n l f Y W N j Z X N z X 3 J v d X R l c y 9 D a G F u Z 2 V k J T I w V H l w Z T w v S X R l b V B h d G g + P C 9 J d G V t T G 9 j Y X R p b 2 4 + P F N 0 Y W J s Z U V u d H J p Z X M g L z 4 8 L 0 l 0 Z W 0 + P E l 0 Z W 0 + P E l 0 Z W 1 M b 2 N h d G l v b j 4 8 S X R l b V R 5 c G U + R m 9 y b X V s Y T w v S X R l b V R 5 c G U + P E l 0 Z W 1 Q Y X R o P l N l Y 3 R p b 2 4 x L 1 Z v b H V t Z X N f Y n l f a G 9 1 c 2 V o b 2 x k X 2 N v b X B v c 2 l 0 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T k 3 O T k z W i I g L z 4 8 R W 5 0 c n k g V H l w Z T 0 i R m l s b F N 0 Y X R 1 c y I g V m F s d W U 9 I n N D b 2 1 w b G V 0 Z S I g L z 4 8 R W 5 0 c n k g V H l w Z T 0 i U X V l c n l J R C I g V m F s d W U 9 I n M 1 N z d i N G F j N i 0 2 Z T N j L T R j O W Y t Y j k w N C 0 5 M T F k N z F h N G V i Y m U i I C 8 + P C 9 T d G F i b G V F b n R y a W V z P j w v S X R l b T 4 8 S X R l b T 4 8 S X R l b U x v Y 2 F 0 a W 9 u P j x J d G V t V H l w Z T 5 G b 3 J t d W x h P C 9 J d G V t V H l w Z T 4 8 S X R l b V B h d G g + U 2 V j d G l v b j E v V m 9 s d W 1 l c 1 9 i e V 9 o b 3 V z Z W h v b G R f Y 2 9 t c G 9 z a X R p b 2 4 v U 2 9 1 c m N l P C 9 J d G V t U G F 0 a D 4 8 L 0 l 0 Z W 1 M b 2 N h d G l v b j 4 8 U 3 R h Y m x l R W 5 0 c m l l c y A v P j w v S X R l b T 4 8 S X R l b T 4 8 S X R l b U x v Y 2 F 0 a W 9 u P j x J d G V t V H l w Z T 5 G b 3 J t d W x h P C 9 J d G V t V H l w Z T 4 8 S X R l b V B h d G g + U 2 V j d G l v b j E v V m 9 s d W 1 l c 1 9 i e V 9 o b 3 V z Z W h v b G R f Y 2 9 t c G 9 z a X R p b 2 4 v Q 2 h h b m d l Z C U y M F R 5 c G U 8 L 0 l 0 Z W 1 Q Y X R o P j w v S X R l b U x v Y 2 F 0 a W 9 u P j x T d G F i b G V F b n R y a W V z I C 8 + P C 9 J d G V t P j x J d G V t P j x J d G V t T G 9 j Y X R p b 2 4 + P E l 0 Z W 1 U e X B l P k Z v c m 1 1 b G E 8 L 0 l 0 Z W 1 U e X B l P j x J d G V t U G F 0 a D 5 T Z W N 0 a W 9 u M S 9 W b 2 x 1 b W V z X 2 J 5 X 2 N h d G V n b 3 J 5 X 3 N w b G l 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T k 3 O T k z W i I g L z 4 8 R W 5 0 c n k g V H l w Z T 0 i R m l s b F N 0 Y X R 1 c y I g V m F s d W U 9 I n N D b 2 1 w b G V 0 Z S I g L z 4 8 R W 5 0 c n k g V H l w Z T 0 i U X V l c n l J R C I g V m F s d W U 9 I n M z N D E w M z I x Z i 1 j Z W Q 1 L T R i O D k t O T E y O C 1 m Z T A 3 Y 2 Y z Z m I 0 M z A i I C 8 + P C 9 T d G F i b G V F b n R y a W V z P j w v S X R l b T 4 8 S X R l b T 4 8 S X R l b U x v Y 2 F 0 a W 9 u P j x J d G V t V H l w Z T 5 G b 3 J t d W x h P C 9 J d G V t V H l w Z T 4 8 S X R l b V B h d G g + U 2 V j d G l v b j E v V m 9 s d W 1 l c 1 9 i e V 9 j Y X R l Z 2 9 y e V 9 z c G x p d C 9 T b 3 V y Y 2 U 8 L 0 l 0 Z W 1 Q Y X R o P j w v S X R l b U x v Y 2 F 0 a W 9 u P j x T d G F i b G V F b n R y a W V z I C 8 + P C 9 J d G V t P j x J d G V t P j x J d G V t T G 9 j Y X R p b 2 4 + P E l 0 Z W 1 U e X B l P k Z v c m 1 1 b G E 8 L 0 l 0 Z W 1 U e X B l P j x J d G V t U G F 0 a D 5 T Z W N 0 a W 9 u M S 9 W b 2 x 1 b W V z X 2 J 5 X 2 N h d G V n b 3 J 5 X 3 N w b G l 0 L 0 N o Y W 5 n Z W Q l M j B U e X B l P C 9 J d G V t U G F 0 a D 4 8 L 0 l 0 Z W 1 M b 2 N h d G l v b j 4 8 U 3 R h Y m x l R W 5 0 c m l l c y A v P j w v S X R l b T 4 8 S X R l b T 4 8 S X R l b U x v Y 2 F 0 a W 9 u P j x J d G V t V H l w Z T 5 G b 3 J t d W x h P C 9 J d G V t V H l w Z T 4 8 S X R l b V B h d G g + U 2 V j d G l v b j E v V m 9 s d W 1 l c 1 9 i e V 9 0 e X B l c 1 9 v Z l 9 z d X B w b 3 J 0 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N z Y 0 M j k 2 W i I g L z 4 8 R W 5 0 c n k g V H l w Z T 0 i R m l s b F N 0 Y X R 1 c y I g V m F s d W U 9 I n N D b 2 1 w b G V 0 Z S I g L z 4 8 R W 5 0 c n k g V H l w Z T 0 i U X V l c n l J R C I g V m F s d W U 9 I n M w O T E w Y T A x N C 0 2 M G N i L T Q z M z U t O D A w N y 1 k M W N h N G Q y O W M w O T A i I C 8 + P C 9 T d G F i b G V F b n R y a W V z P j w v S X R l b T 4 8 S X R l b T 4 8 S X R l b U x v Y 2 F 0 a W 9 u P j x J d G V t V H l w Z T 5 G b 3 J t d W x h P C 9 J d G V t V H l w Z T 4 8 S X R l b V B h d G g + U 2 V j d G l v b j E v V m 9 s d W 1 l c 1 9 i e V 9 0 e X B l c 1 9 v Z l 9 z d X B w b 3 J 0 L 1 N v d X J j Z T w v S X R l b V B h d G g + P C 9 J d G V t T G 9 j Y X R p b 2 4 + P F N 0 Y W J s Z U V u d H J p Z X M g L z 4 8 L 0 l 0 Z W 0 + P E l 0 Z W 0 + P E l 0 Z W 1 M b 2 N h d G l v b j 4 8 S X R l b V R 5 c G U + R m 9 y b X V s Y T w v S X R l b V R 5 c G U + P E l 0 Z W 1 Q Y X R o P l N l Y 3 R p b 2 4 x L 1 Z v b H V t Z X N f Y n l f d H l w Z X N f b 2 Z f c 3 V w c G 9 y d C 9 D a G F u Z 2 V k J T I w V H l w Z T w v S X R l b V B h d G g + P C 9 J d G V t T G 9 j Y X R p b 2 4 + P F N 0 Y W J s Z U V u d H J p Z X M g L z 4 8 L 0 l 0 Z W 0 + P E l 0 Z W 0 + P E l 0 Z W 1 M b 2 N h d G l v b j 4 8 S X R l b V R 5 c G U + R m 9 y b X V s Y T w v S X R l b V R 5 c G U + P E l 0 Z W 1 Q Y X R o P l N l Y 3 R p b 2 4 x L 1 Z v b H V t Z X N f Y n l f Y W N j Z X N z X 3 J v d X R l 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U m V z d W x 0 V H l w Z S I g V m F s d W U 9 I n N U Y W J s Z S I g L z 4 8 R W 5 0 c n k g V H l w Z T 0 i Q n V m Z m V y T m V 4 d F J l Z n J l c 2 g i I F Z h b H V l P S J s M S I g L z 4 8 R W 5 0 c n k g V H l w Z T 0 i R m l s b G V k Q 2 9 t c G x l d G V S Z X N 1 b H R U b 1 d v c m t z a G V l d C I g V m F s d W U 9 I m w w I i A v P j x F b n R y e S B U e X B l P S J G a W x s R X J y b 3 J D b 2 R l I i B W Y W x 1 Z T 0 i c 1 V u a 2 5 v d 2 4 i I C 8 + P E V u d H J 5 I F R 5 c G U 9 I k F k Z G V k V G 9 E Y X R h T W 9 k Z W w i I F Z h b H V l P S J s M C I g L z 4 8 R W 5 0 c n k g V H l w Z T 0 i R m l s b E x h c 3 R V c G R h d G V k I i B W Y W x 1 Z T 0 i Z D I w M j U t M D U t M j d U M T I 6 M j Q 6 M z A u O D c 2 N D I 5 N l o i I C 8 + P E V u d H J 5 I F R 5 c G U 9 I k Z p b G x T d G F 0 d X M i I F Z h b H V l P S J z Q 2 9 t c G x l d G U i I C 8 + P E V u d H J 5 I F R 5 c G U 9 I l F 1 Z X J 5 S U Q i I F Z h b H V l P S J z Y T k y Y j E 1 M m Q t O D h l O S 0 0 M D J k L T l h M m Y t M G I 5 Z D U 3 M D I y M z A 4 I i A v P j w v U 3 R h Y m x l R W 5 0 c m l l c z 4 8 L 0 l 0 Z W 0 + P E l 0 Z W 0 + P E l 0 Z W 1 M b 2 N h d G l v b j 4 8 S X R l b V R 5 c G U + R m 9 y b X V s Y T w v S X R l b V R 5 c G U + P E l 0 Z W 1 Q Y X R o P l N l Y 3 R p b 2 4 x L 1 Z v b H V t Z X N f Y n l f Y W N j Z X N z X 3 J v d X R l c y 9 T b 3 V y Y 2 U 8 L 0 l 0 Z W 1 Q Y X R o P j w v S X R l b U x v Y 2 F 0 a W 9 u P j x T d G F i b G V F b n R y a W V z I C 8 + P C 9 J d G V t P j x J d G V t P j x J d G V t T G 9 j Y X R p b 2 4 + P E l 0 Z W 1 U e X B l P k Z v c m 1 1 b G E 8 L 0 l 0 Z W 1 U e X B l P j x J d G V t U G F 0 a D 5 T Z W N 0 a W 9 u M S 9 W b 2 x 1 b W V z X 2 J 5 X 2 F j Y 2 V z c 1 9 y b 3 V 0 Z X M v Q 2 h h b m d l Z C U y M F R 5 c G U 8 L 0 l 0 Z W 1 Q Y X R o P j w v S X R l b U x v Y 2 F 0 a W 9 u P j x T d G F i b G V F b n R y a W V z I C 8 + P C 9 J d G V t P j x J d G V t P j x J d G V t T G 9 j Y X R p b 2 4 + P E l 0 Z W 1 U e X B l P k Z v c m 1 1 b G E 8 L 0 l 0 Z W 1 U e X B l P j x J d G V t U G F 0 a D 5 T Z W N 0 a W 9 u M S 9 O d W 1 i Z X J f b 2 Z f a G 9 1 c 2 V o b 2 x k c 1 9 o Z W x w Z W R f c 3 B s a X R f Y n l f Y 2 F 0 Z W d v c n 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R m l s b E V y c m 9 y Q 2 9 k Z S I g V m F s d W U 9 I n N V b m t u b 3 d u I i A v P j x F b n R y e S B U e X B l P S J B Z G R l Z F R v R G F 0 Y U 1 v Z G V s I i B W Y W x 1 Z T 0 i b D A i I C 8 + P E V u d H J 5 I F R 5 c G U 9 I k Z p b G x M Y X N 0 V X B k Y X R l Z C I g V m F s d W U 9 I m Q y M D I 1 L T A 1 L T I 3 V D E y O j I 0 O j M w L j g 3 N j Q y O T Z a I i A v P j x F b n R y e S B U e X B l P S J G a W x s U 3 R h d H V z I i B W Y W x 1 Z T 0 i c 0 N v b X B s Z X R l I i A v P j x F b n R y e S B U e X B l P S J R d W V y e U l E I i B W Y W x 1 Z T 0 i c 2 M x M T R j Y j A 4 L W U z M T Y t N D Q z Z C 1 h Y T h m L T V h N D k w N 2 I w Z j B l O C I g L z 4 8 L 1 N 0 Y W J s Z U V u d H J p Z X M + P C 9 J d G V t P j x J d G V t P j x J d G V t T G 9 j Y X R p b 2 4 + P E l 0 Z W 1 U e X B l P k Z v c m 1 1 b G E 8 L 0 l 0 Z W 1 U e X B l P j x J d G V t U G F 0 a D 5 T Z W N 0 a W 9 u M S 9 O d W 1 i Z X J f b 2 Z f a G 9 1 c 2 V o b 2 x k c 1 9 o Z W x w Z W R f c 3 B s a X R f Y n l f Y 2 F 0 Z W d v c n k v U 2 9 1 c m N l P C 9 J d G V t U G F 0 a D 4 8 L 0 l 0 Z W 1 M b 2 N h d G l v b j 4 8 U 3 R h Y m x l R W 5 0 c m l l c y A v P j w v S X R l b T 4 8 S X R l b T 4 8 S X R l b U x v Y 2 F 0 a W 9 u P j x J d G V t V H l w Z T 5 G b 3 J t d W x h P C 9 J d G V t V H l w Z T 4 8 S X R l b V B h d G g + U 2 V j d G l v b j E v T n V t Y m V y X 2 9 m X 2 h v d X N l a G 9 s Z H N f a G V s c G V k X 3 N w b G l 0 X 2 J 5 X 2 N h d G V n b 3 J 5 L 0 N o Y W 5 n Z W Q l M j B U e X B l P C 9 J d G V t U G F 0 a D 4 8 L 0 l 0 Z W 1 M b 2 N h d G l v b j 4 8 U 3 R h Y m x l R W 5 0 c m l l c y A v P j w v S X R l b T 4 8 S X R l b T 4 8 S X R l b U x v Y 2 F 0 a W 9 u P j x J d G V t V H l w Z T 5 G b 3 J t d W x h P C 9 J d G V t V H l w Z T 4 8 S X R l b V B h d G g + U 2 V j d G l v b j E v T n V t Y m V y X 2 9 m X 2 h v d X N l a G 9 s Z H N f a G V s c G V k X 3 N w b G l 0 X 2 J 5 X 3 R 5 c G V z X 2 9 m X 3 N 1 c H B v c n Q 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C I g L z 4 8 R W 5 0 c n k g V H l w Z T 0 i R m l s b E V y c m 9 y Q 2 9 k Z S I g V m F s d W U 9 I n N V b m t u b 3 d u I i A v P j x F b n R y e S B U e X B l P S J B Z G R l Z F R v R G F 0 Y U 1 v Z G V s I i B W Y W x 1 Z T 0 i b D A i I C 8 + P E V u d H J 5 I F R 5 c G U 9 I k Z p b G x M Y X N 0 V X B k Y X R l Z C I g V m F s d W U 9 I m Q y M D I 1 L T A 1 L T I 3 V D E y O j I 0 O j M w L j g 5 M T Q 0 M D J a I i A v P j x F b n R y e S B U e X B l P S J G a W x s U 3 R h d H V z I i B W Y W x 1 Z T 0 i c 0 N v b X B s Z X R l I i A v P j x F b n R y e S B U e X B l P S J R d W V y e U l E I i B W Y W x 1 Z T 0 i c z I 2 M m M 3 N W M 0 L W F j M D M t N D A w M C 1 i Y z A 1 L T g w M G Z l Z j M w Z D J k Z S I g L z 4 8 L 1 N 0 Y W J s Z U V u d H J p Z X M + P C 9 J d G V t P j x J d G V t P j x J d G V t T G 9 j Y X R p b 2 4 + P E l 0 Z W 1 U e X B l P k Z v c m 1 1 b G E 8 L 0 l 0 Z W 1 U e X B l P j x J d G V t U G F 0 a D 5 T Z W N 0 a W 9 u M S 9 O d W 1 i Z X J f b 2 Z f a G 9 1 c 2 V o b 2 x k c 1 9 o Z W x w Z W R f c 3 B s a X R f Y n l f d H l w Z X N f b 2 Z f c 3 V w c G 9 y d C 9 T b 3 V y Y 2 U 8 L 0 l 0 Z W 1 Q Y X R o P j w v S X R l b U x v Y 2 F 0 a W 9 u P j x T d G F i b G V F b n R y a W V z I C 8 + P C 9 J d G V t P j x J d G V t P j x J d G V t T G 9 j Y X R p b 2 4 + P E l 0 Z W 1 U e X B l P k Z v c m 1 1 b G E 8 L 0 l 0 Z W 1 U e X B l P j x J d G V t U G F 0 a D 5 T Z W N 0 a W 9 u M S 9 O d W 1 i Z X J f b 2 Z f a G 9 1 c 2 V o b 2 x k c 1 9 o Z W x w Z W R f c 3 B s a X R f Y n l f d H l w Z X N f b 2 Z f c 3 V w c G 9 y d C 9 D a G F u Z 2 V k J T I w V H l w Z T w v S X R l b V B h d G g + P C 9 J d G V t T G 9 j Y X R p b 2 4 + P F N 0 Y W J s Z U V u d H J p Z X M g L z 4 8 L 0 l 0 Z W 0 + P E l 0 Z W 0 + P E l 0 Z W 1 M b 2 N h d G l v b j 4 8 S X R l b V R 5 c G U + R m 9 y b X V s Y T w v S X R l b V R 5 c G U + P E l 0 Z W 1 Q Y X R o P l N l Y 3 R p b 2 4 x L 0 5 1 b W J l c l 9 v Z l 9 o b 3 V z Z W h v b G R z X 2 h l b H B l Z F 9 z c G x p d F 9 i e V 9 h Y 2 N l c 3 N f c m 9 1 d G V 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Z p b G x F c n J v c k N v Z G U i I F Z h b H V l P S J z V W 5 r b m 9 3 b i I g L z 4 8 R W 5 0 c n k g V H l w Z T 0 i Q W R k Z W R U b 0 R h d G F N b 2 R l b C I g V m F s d W U 9 I m w w I i A v P j x F b n R y e S B U e X B l P S J G a W x s T G F z d F V w Z G F 0 Z W Q i I F Z h b H V l P S J k M j A y N S 0 w N S 0 y N 1 Q x M j o y N D o z M C 4 4 O T E 0 N D A y W i I g L z 4 8 R W 5 0 c n k g V H l w Z T 0 i R m l s b F N 0 Y X R 1 c y I g V m F s d W U 9 I n N D b 2 1 w b G V 0 Z S I g L z 4 8 R W 5 0 c n k g V H l w Z T 0 i U X V l c n l J R C I g V m F s d W U 9 I n N k M j k y O G I 3 Y y 0 z Z W I 1 L T R h O D g t Y T c w Z C 0 y N T d h N W Y w N T R i N D k i I C 8 + P C 9 T d G F i b G V F b n R y a W V z P j w v S X R l b T 4 8 S X R l b T 4 8 S X R l b U x v Y 2 F 0 a W 9 u P j x J d G V t V H l w Z T 5 G b 3 J t d W x h P C 9 J d G V t V H l w Z T 4 8 S X R l b V B h d G g + U 2 V j d G l v b j E v T n V t Y m V y X 2 9 m X 2 h v d X N l a G 9 s Z H N f a G V s c G V k X 3 N w b G l 0 X 2 J 5 X 2 F j Y 2 V z c 1 9 y b 3 V 0 Z X M v U 2 9 1 c m N l P C 9 J d G V t U G F 0 a D 4 8 L 0 l 0 Z W 1 M b 2 N h d G l v b j 4 8 U 3 R h Y m x l R W 5 0 c m l l c y A v P j w v S X R l b T 4 8 S X R l b T 4 8 S X R l b U x v Y 2 F 0 a W 9 u P j x J d G V t V H l w Z T 5 G b 3 J t d W x h P C 9 J d G V t V H l w Z T 4 8 S X R l b V B h d G g + U 2 V j d G l v b j E v T n V t Y m V y X 2 9 m X 2 h v d X N l a G 9 s Z H N f a G V s c G V k X 3 N w b G l 0 X 2 J 5 X 2 F j Y 2 V z c 1 9 y b 3 V 0 Z X M v Q 2 h h b m d l Z C U y M F R 5 c G U 8 L 0 l 0 Z W 1 Q Y X R o P j w v S X R l b U x v Y 2 F 0 a W 9 u P j x T d G F i b G V F b n R y a W V z I C 8 + P C 9 J d G V t P j x J d G V t P j x J d G V t T G 9 j Y X R p b 2 4 + P E l 0 Z W 1 U e X B l P k Z v c m 1 1 b G E 8 L 0 l 0 Z W 1 U e X B l P j x J d G V t U G F 0 a D 5 T Z W N 0 a W 9 u M S 9 O d W 1 i Z X J f b 2 Z f a G 9 1 c 2 V o b 2 x k c 1 9 o Z W x w Z W R f Y n l f a G 9 1 c 2 V o b 2 x k X 2 N v b X B v c 2 l 0 a W 9 u 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E i I C 8 + P E V u d H J 5 I F R 5 c G U 9 I k Z p b G x l Z E N v b X B s Z X R l U m V z d W x 0 V G 9 X b 3 J r c 2 h l Z X Q i I F Z h b H V l P S J s M C I g L z 4 8 R W 5 0 c n k g V H l w Z T 0 i R m l s b E V y c m 9 y Q 2 9 k Z S I g V m F s d W U 9 I n N V b m t u b 3 d u I i A v P j x F b n R y e S B U e X B l P S J B Z G R l Z F R v R G F 0 Y U 1 v Z G V s I i B W Y W x 1 Z T 0 i b D A i I C 8 + P E V u d H J 5 I F R 5 c G U 9 I k 5 h d m l n Y X R p b 2 5 T d G V w T m F t Z S I g V m F s d W U 9 I n N O Y X Z p Z 2 F 0 a W 9 u I i A v P j x F b n R y e S B U e X B l P S J G a W x s T G F z d F V w Z G F 0 Z W Q i I F Z h b H V l P S J k M j A y N S 0 w N S 0 y N 1 Q x M j o y N D o z M C 4 4 N z Y 0 M j k 2 W i I g L z 4 8 R W 5 0 c n k g V H l w Z T 0 i R m l s b F N 0 Y X R 1 c y I g V m F s d W U 9 I n N D b 2 1 w b G V 0 Z S I g L z 4 8 R W 5 0 c n k g V H l w Z T 0 i U X V l c n l J R C I g V m F s d W U 9 I n N m M D E 5 M j R k Y y 0 y O W V j L T Q 4 Z G Q t O T E 3 Z C 0 5 O W N m Y z B h M z V l Z D Q i I C 8 + P C 9 T d G F i b G V F b n R y a W V z P j w v S X R l b T 4 8 S X R l b T 4 8 S X R l b U x v Y 2 F 0 a W 9 u P j x J d G V t V H l w Z T 5 G b 3 J t d W x h P C 9 J d G V t V H l w Z T 4 8 S X R l b V B h d G g + U 2 V j d G l v b j E v T n V t Y m V y X 2 9 m X 2 h v d X N l a G 9 s Z H N f a G V s c G V k X 2 J 5 X 2 h v d X N l a G 9 s Z F 9 j b 2 1 w b 3 N p d G l v b i 9 T b 3 V y Y 2 U 8 L 0 l 0 Z W 1 Q Y X R o P j w v S X R l b U x v Y 2 F 0 a W 9 u P j x T d G F i b G V F b n R y a W V z I C 8 + P C 9 J d G V t P j x J d G V t P j x J d G V t T G 9 j Y X R p b 2 4 + P E l 0 Z W 1 U e X B l P k Z v c m 1 1 b G E 8 L 0 l 0 Z W 1 U e X B l P j x J d G V t U G F 0 a D 5 T Z W N 0 a W 9 u M S 9 O d W 1 i Z X J f b 2 Z f a G 9 1 c 2 V o b 2 x k c 1 9 o Z W x w Z W R f Y n l f a G 9 1 c 2 V o b 2 x k X 2 N v b X B v c 2 l 0 a W 9 u L 0 N o Y W 5 n Z W Q l M j B U e X B l P C 9 J d G V t U G F 0 a D 4 8 L 0 l 0 Z W 1 M b 2 N h d G l v b j 4 8 U 3 R h Y m x l R W 5 0 c m l l c y A v P j w v S X R l b T 4 8 L 0 l 0 Z W 1 z P j w v T G 9 j Y W x Q Y W N r Y W d l T W V 0 Y W R h d G F G a W x l P h Y A A A B Q S w U G A A A A A A A A A A A A A A A A A A A A A A A A J g E A A A E A A A D Q j J 3 f A R X R E Y x 6 A M B P w p f r A Q A A A K 5 i R h o N W g t E p j C + g T U B + e c A A A A A A g A A A A A A E G Y A A A A B A A A g A A A A d J i 0 Q 6 + N 6 t q Y T I 9 6 a K Q y F e Q 1 / y b z T Y 5 c M c x 4 l o 6 M Q W o A A A A A D o A A A A A C A A A g A A A A x 0 p r G P 9 O H X X j s r I 3 J E n M s 9 R Z f P k i K 2 l 8 P P R 6 Q n v e J s t Q A A A A D C b Y 4 Q g 3 4 l V d e 6 E l H E 3 e q 2 M w W S k l j S d x t f m T A Y R 7 t 6 a b Z S h + g 9 x j m v p C y P m n g 2 6 z X f V E a 3 + x v C n l 1 5 r g j f q I C R 4 7 S v M 9 F C u Z i W 2 h E a + n i J 5 A A A A A R n K I 4 f l e Q G 9 a R u i y A u y 7 i A L o 3 O T b 9 S 1 M o M a R n H M k u Z q i O 8 X i b L 2 w Z E 2 L B A W K 9 V i 0 u y R n O k T J Z R h z W z D n m 0 r v a g = = < / D a t a M a s h u p > 
</file>

<file path=customXml/item2.xml><?xml version="1.0" encoding="utf-8"?>
<ct:contentTypeSchema xmlns:ct="http://schemas.microsoft.com/office/2006/metadata/contentType" xmlns:ma="http://schemas.microsoft.com/office/2006/metadata/properties/metaAttributes" ct:_="" ma:_="" ma:contentTypeName="Document" ma:contentTypeID="0x0101005F229C0EB1880949A71397B1488E853D" ma:contentTypeVersion="19" ma:contentTypeDescription="Create a new document." ma:contentTypeScope="" ma:versionID="4c478c859ba86385ed8e76c6e3f8b3a9">
  <xsd:schema xmlns:xsd="http://www.w3.org/2001/XMLSchema" xmlns:xs="http://www.w3.org/2001/XMLSchema" xmlns:p="http://schemas.microsoft.com/office/2006/metadata/properties" xmlns:ns2="00809153-8b61-4173-adae-1646f2146c69" xmlns:ns3="4857c232-7a5c-4936-9bbe-79e32296af56" targetNamespace="http://schemas.microsoft.com/office/2006/metadata/properties" ma:root="true" ma:fieldsID="9ffb6506a1d007d221ddc7b9e927e1ac" ns2:_="" ns3:_="">
    <xsd:import namespace="00809153-8b61-4173-adae-1646f2146c69"/>
    <xsd:import namespace="4857c232-7a5c-4936-9bbe-79e32296af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ServiceObjectDetectorVersions" minOccurs="0"/>
                <xsd:element ref="ns3:MediaServiceDateTaken"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809153-8b61-4173-adae-1646f2146c6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1d5033a-fe1a-4504-9b79-764186f7b969}" ma:internalName="TaxCatchAll" ma:showField="CatchAllData" ma:web="00809153-8b61-4173-adae-1646f2146c6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857c232-7a5c-4936-9bbe-79e32296af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bef11b6-0958-4610-a2c8-35c8ec14b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2"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57c232-7a5c-4936-9bbe-79e32296af56">
      <Terms xmlns="http://schemas.microsoft.com/office/infopath/2007/PartnerControls"/>
    </lcf76f155ced4ddcb4097134ff3c332f>
    <TaxCatchAll xmlns="00809153-8b61-4173-adae-1646f2146c69"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F988B-710B-4E08-B547-ED34029199C8}">
  <ds:schemaRefs>
    <ds:schemaRef ds:uri="http://schemas.microsoft.com/DataMashup"/>
  </ds:schemaRefs>
</ds:datastoreItem>
</file>

<file path=customXml/itemProps2.xml><?xml version="1.0" encoding="utf-8"?>
<ds:datastoreItem xmlns:ds="http://schemas.openxmlformats.org/officeDocument/2006/customXml" ds:itemID="{80FB609A-B0EB-4C59-A4EE-A576B10E0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809153-8b61-4173-adae-1646f2146c69"/>
    <ds:schemaRef ds:uri="4857c232-7a5c-4936-9bbe-79e32296af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2F54AC-F2CC-408E-9828-38FB9879C414}">
  <ds:schemaRefs>
    <ds:schemaRef ds:uri="http://schemas.microsoft.com/office/2006/metadata/properties"/>
    <ds:schemaRef ds:uri="http://schemas.microsoft.com/office/infopath/2007/PartnerControls"/>
    <ds:schemaRef ds:uri="4857c232-7a5c-4936-9bbe-79e32296af56"/>
    <ds:schemaRef ds:uri="00809153-8b61-4173-adae-1646f2146c69"/>
  </ds:schemaRefs>
</ds:datastoreItem>
</file>

<file path=customXml/itemProps4.xml><?xml version="1.0" encoding="utf-8"?>
<ds:datastoreItem xmlns:ds="http://schemas.openxmlformats.org/officeDocument/2006/customXml" ds:itemID="{BFA7932D-C783-4450-AE8F-F4DD1A9C7BD2}">
  <ds:schemaRefs>
    <ds:schemaRef ds:uri="http://schemas.microsoft.com/sharepoint/v3/contenttype/forms"/>
  </ds:schemaRefs>
</ds:datastoreItem>
</file>

<file path=docMetadata/LabelInfo.xml><?xml version="1.0" encoding="utf-8"?>
<clbl:labelList xmlns:clbl="http://schemas.microsoft.com/office/2020/mipLabelMetadata">
  <clbl:label id="{88db8f40-be4e-40d3-a776-e8bb5de9f6c4}"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0 - Guidance</vt:lpstr>
      <vt:lpstr>1 - Governance</vt:lpstr>
      <vt:lpstr>2 - Spend</vt:lpstr>
      <vt:lpstr>3 - Volumes</vt:lpstr>
      <vt:lpstr>4 - Households helped</vt:lpstr>
      <vt:lpstr>5 - LA codes</vt:lpstr>
      <vt:lpstr>8 - Checksums</vt:lpstr>
      <vt:lpstr>6 - Allocations</vt:lpstr>
      <vt:lpstr>7 - Backend data</vt:lpstr>
      <vt:lpstr>amber</vt:lpstr>
      <vt:lpstr>green</vt:lpstr>
      <vt:lpstr>red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Wiatrowska Alex DWP Midlands DBC BA</dc:creator>
  <cp:keywords/>
  <dc:description/>
  <cp:lastModifiedBy>Redfearn, Mark</cp:lastModifiedBy>
  <cp:revision/>
  <dcterms:created xsi:type="dcterms:W3CDTF">2022-10-20T13:58:39Z</dcterms:created>
  <dcterms:modified xsi:type="dcterms:W3CDTF">2026-04-20T15:11:02Z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0x0101005F229C0EB1880949A71397B1488E853D</vt:lpwstr>
  </property>
  <property fmtid="{D5CDD505-2E9C-101B-9397-08002B2CF9AE}" pid="3" name="MediaServiceImageTags">
    <vt:lpwstr/>
  </property>
  <property fmtid="{D5CDD505-2E9C-101B-9397-08002B2CF9AE}" pid="4" name="TaxCatchAll">
    <vt:lpwstr/>
  </property>
</Properties>
</file>